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-15" yWindow="225" windowWidth="7245" windowHeight="769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OAI!$B$9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24519"/>
  <pivotCaches>
    <pivotCache cacheId="7" r:id="rId7"/>
    <pivotCache cacheId="13" r:id="rId8"/>
  </pivotCaches>
  <fileRecoveryPr repairLoad="1"/>
</workbook>
</file>

<file path=xl/calcChain.xml><?xml version="1.0" encoding="utf-8"?>
<calcChain xmlns="http://schemas.openxmlformats.org/spreadsheetml/2006/main">
  <c r="M10" i="2"/>
  <c r="L10"/>
  <c r="K10"/>
  <c r="J10"/>
  <c r="I10"/>
  <c r="H10"/>
  <c r="J5" i="8"/>
  <c r="C5"/>
  <c r="E7"/>
  <c r="F5"/>
  <c r="H7"/>
  <c r="I4"/>
  <c r="H8"/>
  <c r="I10"/>
  <c r="H4"/>
  <c r="H10"/>
  <c r="F11"/>
  <c r="F10"/>
  <c r="C7"/>
  <c r="D7"/>
  <c r="H11"/>
  <c r="D10"/>
  <c r="C11"/>
  <c r="N8"/>
  <c r="L4"/>
  <c r="H5"/>
  <c r="G8"/>
  <c r="D5"/>
  <c r="K10"/>
  <c r="L8"/>
  <c r="N7"/>
  <c r="M10"/>
  <c r="N10"/>
  <c r="N4"/>
  <c r="M11"/>
  <c r="I8"/>
  <c r="F4"/>
  <c r="N11"/>
  <c r="J8"/>
  <c r="G7"/>
  <c r="L11"/>
  <c r="K11"/>
  <c r="E8"/>
  <c r="D4"/>
  <c r="M4"/>
  <c r="L10"/>
  <c r="J7"/>
  <c r="G11"/>
  <c r="C10"/>
  <c r="K7"/>
  <c r="K8"/>
  <c r="E10"/>
  <c r="E11"/>
  <c r="I7"/>
  <c r="D11"/>
  <c r="J11"/>
  <c r="I11"/>
  <c r="J4"/>
  <c r="N5"/>
  <c r="K4"/>
  <c r="C4"/>
  <c r="G4"/>
  <c r="I5"/>
  <c r="M5"/>
  <c r="G5"/>
  <c r="K5"/>
  <c r="F8"/>
  <c r="M7"/>
  <c r="E5"/>
  <c r="M8"/>
  <c r="D8"/>
  <c r="F7"/>
  <c r="L5"/>
  <c r="C8"/>
  <c r="E4"/>
  <c r="J10"/>
  <c r="L7"/>
  <c r="G10"/>
  <c r="C6" l="1"/>
  <c r="C9"/>
  <c r="C12"/>
  <c r="N12"/>
  <c r="F12"/>
  <c r="I9"/>
  <c r="L6"/>
  <c r="M12"/>
  <c r="H9"/>
  <c r="K6"/>
  <c r="L12"/>
  <c r="G9"/>
  <c r="J6"/>
  <c r="K12"/>
  <c r="N9"/>
  <c r="F9"/>
  <c r="I6"/>
  <c r="J12"/>
  <c r="M9"/>
  <c r="H6"/>
  <c r="I12"/>
  <c r="L9"/>
  <c r="G6"/>
  <c r="H12"/>
  <c r="K9"/>
  <c r="N6"/>
  <c r="F6"/>
  <c r="G12"/>
  <c r="J9"/>
  <c r="M6"/>
  <c r="E12"/>
  <c r="E6"/>
  <c r="E9"/>
  <c r="D12"/>
  <c r="D9"/>
  <c r="D6"/>
  <c r="R10" i="1" l="1"/>
  <c r="R12"/>
  <c r="R21"/>
  <c r="R23"/>
  <c r="R27"/>
  <c r="R31"/>
  <c r="R32"/>
  <c r="R34"/>
  <c r="L19" i="2"/>
  <c r="L26" s="1"/>
  <c r="G40" i="1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N187" l="1"/>
  <c r="Q187"/>
  <c r="N163"/>
  <c r="Q163"/>
  <c r="N155"/>
  <c r="Q155"/>
  <c r="N147"/>
  <c r="Q147"/>
  <c r="N139"/>
  <c r="Q139"/>
  <c r="N131"/>
  <c r="Q131"/>
  <c r="N123"/>
  <c r="Q123"/>
  <c r="N115"/>
  <c r="Q115"/>
  <c r="N107"/>
  <c r="Q107"/>
  <c r="N99"/>
  <c r="Q99"/>
  <c r="N91"/>
  <c r="Q91"/>
  <c r="N83"/>
  <c r="Q83"/>
  <c r="N75"/>
  <c r="Q75"/>
  <c r="N67"/>
  <c r="Q67"/>
  <c r="N59"/>
  <c r="Q59"/>
  <c r="N51"/>
  <c r="Q51"/>
  <c r="N43"/>
  <c r="Q43"/>
  <c r="N171"/>
  <c r="Q171"/>
  <c r="Q202"/>
  <c r="N202"/>
  <c r="Q194"/>
  <c r="N194"/>
  <c r="Q186"/>
  <c r="N186"/>
  <c r="Q178"/>
  <c r="N178"/>
  <c r="Q170"/>
  <c r="N170"/>
  <c r="Q162"/>
  <c r="N162"/>
  <c r="Q154"/>
  <c r="N154"/>
  <c r="Q146"/>
  <c r="N146"/>
  <c r="Q138"/>
  <c r="N138"/>
  <c r="Q130"/>
  <c r="N130"/>
  <c r="Q122"/>
  <c r="N122"/>
  <c r="Q114"/>
  <c r="N114"/>
  <c r="Q106"/>
  <c r="N106"/>
  <c r="Q98"/>
  <c r="N98"/>
  <c r="Q90"/>
  <c r="N90"/>
  <c r="Q82"/>
  <c r="N82"/>
  <c r="Q74"/>
  <c r="N74"/>
  <c r="Q66"/>
  <c r="N66"/>
  <c r="Q58"/>
  <c r="N58"/>
  <c r="Q50"/>
  <c r="N50"/>
  <c r="N42"/>
  <c r="Q201"/>
  <c r="N201"/>
  <c r="N193"/>
  <c r="Q193"/>
  <c r="N185"/>
  <c r="Q185"/>
  <c r="Q177"/>
  <c r="N177"/>
  <c r="N169"/>
  <c r="Q169"/>
  <c r="Q161"/>
  <c r="N161"/>
  <c r="Q153"/>
  <c r="N153"/>
  <c r="N145"/>
  <c r="Q145"/>
  <c r="Q137"/>
  <c r="N137"/>
  <c r="N129"/>
  <c r="Q129"/>
  <c r="N121"/>
  <c r="Q121"/>
  <c r="N113"/>
  <c r="Q113"/>
  <c r="N105"/>
  <c r="Q105"/>
  <c r="Q97"/>
  <c r="N97"/>
  <c r="Q89"/>
  <c r="N89"/>
  <c r="N81"/>
  <c r="Q81"/>
  <c r="Q73"/>
  <c r="N73"/>
  <c r="N65"/>
  <c r="Q65"/>
  <c r="N57"/>
  <c r="Q57"/>
  <c r="N49"/>
  <c r="Q49"/>
  <c r="N41"/>
  <c r="N195"/>
  <c r="Q195"/>
  <c r="N192"/>
  <c r="Q192"/>
  <c r="Q184"/>
  <c r="N184"/>
  <c r="Q176"/>
  <c r="N176"/>
  <c r="N168"/>
  <c r="Q168"/>
  <c r="N160"/>
  <c r="Q160"/>
  <c r="Q152"/>
  <c r="N152"/>
  <c r="N144"/>
  <c r="Q144"/>
  <c r="Q136"/>
  <c r="N136"/>
  <c r="N128"/>
  <c r="Q128"/>
  <c r="Q120"/>
  <c r="N120"/>
  <c r="Q112"/>
  <c r="N112"/>
  <c r="N104"/>
  <c r="Q104"/>
  <c r="Q96"/>
  <c r="N96"/>
  <c r="Q88"/>
  <c r="N88"/>
  <c r="N80"/>
  <c r="Q80"/>
  <c r="Q72"/>
  <c r="N72"/>
  <c r="N64"/>
  <c r="Q64"/>
  <c r="Q56"/>
  <c r="N56"/>
  <c r="Q48"/>
  <c r="N48"/>
  <c r="Q200"/>
  <c r="N200"/>
  <c r="N183"/>
  <c r="Q183"/>
  <c r="N175"/>
  <c r="Q175"/>
  <c r="N167"/>
  <c r="Q167"/>
  <c r="N159"/>
  <c r="Q159"/>
  <c r="N151"/>
  <c r="Q151"/>
  <c r="N143"/>
  <c r="Q143"/>
  <c r="N135"/>
  <c r="Q135"/>
  <c r="N127"/>
  <c r="Q127"/>
  <c r="N119"/>
  <c r="Q119"/>
  <c r="N111"/>
  <c r="Q111"/>
  <c r="N103"/>
  <c r="Q103"/>
  <c r="N95"/>
  <c r="Q95"/>
  <c r="N87"/>
  <c r="Q87"/>
  <c r="N79"/>
  <c r="Q79"/>
  <c r="N71"/>
  <c r="Q71"/>
  <c r="N63"/>
  <c r="Q63"/>
  <c r="N55"/>
  <c r="Q55"/>
  <c r="N47"/>
  <c r="Q47"/>
  <c r="N191"/>
  <c r="Q191"/>
  <c r="N190"/>
  <c r="Q190"/>
  <c r="N174"/>
  <c r="Q174"/>
  <c r="N166"/>
  <c r="Q166"/>
  <c r="N158"/>
  <c r="Q158"/>
  <c r="N150"/>
  <c r="Q150"/>
  <c r="N142"/>
  <c r="Q142"/>
  <c r="N134"/>
  <c r="Q134"/>
  <c r="N126"/>
  <c r="Q126"/>
  <c r="N118"/>
  <c r="Q118"/>
  <c r="N110"/>
  <c r="Q110"/>
  <c r="N102"/>
  <c r="Q102"/>
  <c r="N94"/>
  <c r="Q94"/>
  <c r="N86"/>
  <c r="Q86"/>
  <c r="N78"/>
  <c r="Q78"/>
  <c r="N70"/>
  <c r="Q70"/>
  <c r="N62"/>
  <c r="Q62"/>
  <c r="N54"/>
  <c r="Q54"/>
  <c r="N46"/>
  <c r="Q46"/>
  <c r="N179"/>
  <c r="Q179"/>
  <c r="N198"/>
  <c r="Q198"/>
  <c r="N182"/>
  <c r="Q182"/>
  <c r="Q197"/>
  <c r="N197"/>
  <c r="N189"/>
  <c r="Q189"/>
  <c r="Q181"/>
  <c r="N181"/>
  <c r="Q173"/>
  <c r="N173"/>
  <c r="N165"/>
  <c r="Q165"/>
  <c r="N157"/>
  <c r="Q157"/>
  <c r="Q149"/>
  <c r="N149"/>
  <c r="Q141"/>
  <c r="N141"/>
  <c r="N133"/>
  <c r="Q133"/>
  <c r="Q125"/>
  <c r="N125"/>
  <c r="N117"/>
  <c r="Q117"/>
  <c r="Q109"/>
  <c r="N109"/>
  <c r="Q101"/>
  <c r="N101"/>
  <c r="N93"/>
  <c r="Q93"/>
  <c r="Q85"/>
  <c r="N85"/>
  <c r="N77"/>
  <c r="Q77"/>
  <c r="Q69"/>
  <c r="N69"/>
  <c r="N61"/>
  <c r="Q61"/>
  <c r="Q53"/>
  <c r="N53"/>
  <c r="Q45"/>
  <c r="N45"/>
  <c r="N203"/>
  <c r="Q203"/>
  <c r="N199"/>
  <c r="Q199"/>
  <c r="N196"/>
  <c r="Q196"/>
  <c r="N188"/>
  <c r="Q188"/>
  <c r="N180"/>
  <c r="Q180"/>
  <c r="N172"/>
  <c r="Q172"/>
  <c r="N164"/>
  <c r="Q164"/>
  <c r="N156"/>
  <c r="Q156"/>
  <c r="N148"/>
  <c r="Q148"/>
  <c r="N140"/>
  <c r="Q140"/>
  <c r="N132"/>
  <c r="Q132"/>
  <c r="N124"/>
  <c r="Q124"/>
  <c r="N116"/>
  <c r="Q116"/>
  <c r="N108"/>
  <c r="Q108"/>
  <c r="N100"/>
  <c r="Q100"/>
  <c r="N92"/>
  <c r="Q92"/>
  <c r="N84"/>
  <c r="Q84"/>
  <c r="N76"/>
  <c r="Q76"/>
  <c r="N68"/>
  <c r="Q68"/>
  <c r="N60"/>
  <c r="Q60"/>
  <c r="N52"/>
  <c r="Q52"/>
  <c r="N44"/>
  <c r="Q44"/>
  <c r="N40"/>
  <c r="L27" i="2"/>
  <c r="L21"/>
  <c r="L32"/>
  <c r="L31"/>
  <c r="L29"/>
  <c r="L25"/>
  <c r="L24"/>
  <c r="L23"/>
  <c r="L22"/>
  <c r="L30"/>
  <c r="L28"/>
  <c r="H8" l="1"/>
  <c r="H9"/>
  <c r="H7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21"/>
  <c r="K7" l="1"/>
  <c r="M7"/>
  <c r="J7"/>
  <c r="L7"/>
  <c r="I7"/>
  <c r="M9"/>
  <c r="J9"/>
  <c r="L9"/>
  <c r="I9"/>
  <c r="K9"/>
  <c r="M8"/>
  <c r="J8"/>
  <c r="L8"/>
  <c r="I8"/>
  <c r="K8"/>
  <c r="P9" i="1"/>
  <c r="R9" s="1"/>
  <c r="P10"/>
  <c r="P11"/>
  <c r="R11" s="1"/>
  <c r="P12"/>
  <c r="P13"/>
  <c r="R13" s="1"/>
  <c r="P14"/>
  <c r="R14" s="1"/>
  <c r="P15"/>
  <c r="R15" s="1"/>
  <c r="P16"/>
  <c r="R16" s="1"/>
  <c r="P17"/>
  <c r="R17" s="1"/>
  <c r="P18"/>
  <c r="R18" s="1"/>
  <c r="P19"/>
  <c r="R19" s="1"/>
  <c r="P20"/>
  <c r="R20" s="1"/>
  <c r="P21"/>
  <c r="P22"/>
  <c r="R22" s="1"/>
  <c r="P23"/>
  <c r="P24"/>
  <c r="R24" s="1"/>
  <c r="P25"/>
  <c r="R25" s="1"/>
  <c r="P26"/>
  <c r="R26" s="1"/>
  <c r="P27"/>
  <c r="P28"/>
  <c r="R28" s="1"/>
  <c r="P29"/>
  <c r="R29" s="1"/>
  <c r="P30"/>
  <c r="R30" s="1"/>
  <c r="P31"/>
  <c r="P32"/>
  <c r="P33"/>
  <c r="R33" s="1"/>
  <c r="P34"/>
  <c r="P35"/>
  <c r="R35" s="1"/>
  <c r="P36"/>
  <c r="R36" s="1"/>
  <c r="P37"/>
  <c r="R37" s="1"/>
  <c r="P38"/>
  <c r="R38" s="1"/>
  <c r="P39"/>
  <c r="R39" s="1"/>
  <c r="P40"/>
  <c r="P41"/>
  <c r="P42"/>
  <c r="P43"/>
  <c r="R43" s="1"/>
  <c r="P44"/>
  <c r="R44" s="1"/>
  <c r="P45"/>
  <c r="R45" s="1"/>
  <c r="P46"/>
  <c r="R46" s="1"/>
  <c r="P47"/>
  <c r="R47" s="1"/>
  <c r="P48"/>
  <c r="R48" s="1"/>
  <c r="P49"/>
  <c r="R49" s="1"/>
  <c r="P50"/>
  <c r="R50" s="1"/>
  <c r="P51"/>
  <c r="R51" s="1"/>
  <c r="P52"/>
  <c r="R52" s="1"/>
  <c r="P53"/>
  <c r="R53" s="1"/>
  <c r="P54"/>
  <c r="R54" s="1"/>
  <c r="P55"/>
  <c r="R55" s="1"/>
  <c r="P56"/>
  <c r="R56" s="1"/>
  <c r="P57"/>
  <c r="R57" s="1"/>
  <c r="P58"/>
  <c r="R58" s="1"/>
  <c r="P59"/>
  <c r="R59" s="1"/>
  <c r="P60"/>
  <c r="R60" s="1"/>
  <c r="P61"/>
  <c r="R61" s="1"/>
  <c r="P62"/>
  <c r="R62" s="1"/>
  <c r="P63"/>
  <c r="R63" s="1"/>
  <c r="P64"/>
  <c r="R64" s="1"/>
  <c r="P65"/>
  <c r="R65" s="1"/>
  <c r="P66"/>
  <c r="R66" s="1"/>
  <c r="P67"/>
  <c r="R67" s="1"/>
  <c r="P68"/>
  <c r="R68" s="1"/>
  <c r="P69"/>
  <c r="R69" s="1"/>
  <c r="P70"/>
  <c r="R70" s="1"/>
  <c r="P71"/>
  <c r="R71" s="1"/>
  <c r="P72"/>
  <c r="R72" s="1"/>
  <c r="P73"/>
  <c r="R73" s="1"/>
  <c r="P74"/>
  <c r="R74" s="1"/>
  <c r="P75"/>
  <c r="R75" s="1"/>
  <c r="P76"/>
  <c r="R76" s="1"/>
  <c r="P77"/>
  <c r="R77" s="1"/>
  <c r="P78"/>
  <c r="R78" s="1"/>
  <c r="P79"/>
  <c r="R79" s="1"/>
  <c r="P80"/>
  <c r="R80" s="1"/>
  <c r="P81"/>
  <c r="R81" s="1"/>
  <c r="P82"/>
  <c r="R82" s="1"/>
  <c r="P83"/>
  <c r="R83" s="1"/>
  <c r="P84"/>
  <c r="R84" s="1"/>
  <c r="P85"/>
  <c r="R85" s="1"/>
  <c r="P86"/>
  <c r="R86" s="1"/>
  <c r="P87"/>
  <c r="R87" s="1"/>
  <c r="P88"/>
  <c r="R88" s="1"/>
  <c r="P89"/>
  <c r="R89" s="1"/>
  <c r="P90"/>
  <c r="R90" s="1"/>
  <c r="P91"/>
  <c r="R91" s="1"/>
  <c r="P92"/>
  <c r="R92" s="1"/>
  <c r="P93"/>
  <c r="R93" s="1"/>
  <c r="P94"/>
  <c r="R94" s="1"/>
  <c r="P95"/>
  <c r="R95" s="1"/>
  <c r="P96"/>
  <c r="R96" s="1"/>
  <c r="P97"/>
  <c r="R97" s="1"/>
  <c r="P98"/>
  <c r="R98" s="1"/>
  <c r="P99"/>
  <c r="R99" s="1"/>
  <c r="P100"/>
  <c r="R100" s="1"/>
  <c r="P101"/>
  <c r="R101" s="1"/>
  <c r="P102"/>
  <c r="R102" s="1"/>
  <c r="P103"/>
  <c r="R103" s="1"/>
  <c r="P104"/>
  <c r="R104" s="1"/>
  <c r="P105"/>
  <c r="R105" s="1"/>
  <c r="P106"/>
  <c r="R106" s="1"/>
  <c r="P107"/>
  <c r="R107" s="1"/>
  <c r="P108"/>
  <c r="R108" s="1"/>
  <c r="P109"/>
  <c r="R109" s="1"/>
  <c r="P110"/>
  <c r="R110" s="1"/>
  <c r="P111"/>
  <c r="R111" s="1"/>
  <c r="P112"/>
  <c r="R112" s="1"/>
  <c r="P113"/>
  <c r="R113" s="1"/>
  <c r="P114"/>
  <c r="R114" s="1"/>
  <c r="P115"/>
  <c r="R115" s="1"/>
  <c r="P116"/>
  <c r="R116" s="1"/>
  <c r="P117"/>
  <c r="R117" s="1"/>
  <c r="P118"/>
  <c r="R118" s="1"/>
  <c r="P119"/>
  <c r="R119" s="1"/>
  <c r="P120"/>
  <c r="R120" s="1"/>
  <c r="P121"/>
  <c r="R121" s="1"/>
  <c r="P122"/>
  <c r="R122" s="1"/>
  <c r="P123"/>
  <c r="R123" s="1"/>
  <c r="P124"/>
  <c r="R124" s="1"/>
  <c r="P125"/>
  <c r="R125" s="1"/>
  <c r="P126"/>
  <c r="R126" s="1"/>
  <c r="P127"/>
  <c r="R127" s="1"/>
  <c r="P128"/>
  <c r="R128" s="1"/>
  <c r="P129"/>
  <c r="R129" s="1"/>
  <c r="P130"/>
  <c r="R130" s="1"/>
  <c r="P131"/>
  <c r="R131" s="1"/>
  <c r="P132"/>
  <c r="R132" s="1"/>
  <c r="P133"/>
  <c r="R133" s="1"/>
  <c r="P134"/>
  <c r="R134" s="1"/>
  <c r="P135"/>
  <c r="R135" s="1"/>
  <c r="P136"/>
  <c r="R136" s="1"/>
  <c r="P137"/>
  <c r="R137" s="1"/>
  <c r="P138"/>
  <c r="R138" s="1"/>
  <c r="P139"/>
  <c r="R139" s="1"/>
  <c r="P140"/>
  <c r="R140" s="1"/>
  <c r="P141"/>
  <c r="R141" s="1"/>
  <c r="P142"/>
  <c r="R142" s="1"/>
  <c r="P143"/>
  <c r="R143" s="1"/>
  <c r="P144"/>
  <c r="R144" s="1"/>
  <c r="P145"/>
  <c r="R145" s="1"/>
  <c r="P146"/>
  <c r="R146" s="1"/>
  <c r="P147"/>
  <c r="R147" s="1"/>
  <c r="P148"/>
  <c r="R148" s="1"/>
  <c r="P149"/>
  <c r="R149" s="1"/>
  <c r="P150"/>
  <c r="R150" s="1"/>
  <c r="P151"/>
  <c r="R151" s="1"/>
  <c r="P152"/>
  <c r="R152" s="1"/>
  <c r="P153"/>
  <c r="R153" s="1"/>
  <c r="P154"/>
  <c r="R154" s="1"/>
  <c r="P155"/>
  <c r="R155" s="1"/>
  <c r="P156"/>
  <c r="R156" s="1"/>
  <c r="P157"/>
  <c r="R157" s="1"/>
  <c r="P158"/>
  <c r="R158" s="1"/>
  <c r="P159"/>
  <c r="R159" s="1"/>
  <c r="P160"/>
  <c r="R160" s="1"/>
  <c r="P161"/>
  <c r="R161" s="1"/>
  <c r="P162"/>
  <c r="R162" s="1"/>
  <c r="P163"/>
  <c r="R163" s="1"/>
  <c r="P164"/>
  <c r="R164" s="1"/>
  <c r="P165"/>
  <c r="R165" s="1"/>
  <c r="P166"/>
  <c r="R166" s="1"/>
  <c r="P167"/>
  <c r="R167" s="1"/>
  <c r="P168"/>
  <c r="R168" s="1"/>
  <c r="P169"/>
  <c r="R169" s="1"/>
  <c r="P170"/>
  <c r="R170" s="1"/>
  <c r="P171"/>
  <c r="R171" s="1"/>
  <c r="P172"/>
  <c r="R172" s="1"/>
  <c r="P173"/>
  <c r="R173" s="1"/>
  <c r="P174"/>
  <c r="R174" s="1"/>
  <c r="P175"/>
  <c r="R175" s="1"/>
  <c r="P176"/>
  <c r="R176" s="1"/>
  <c r="P177"/>
  <c r="R177" s="1"/>
  <c r="P178"/>
  <c r="R178" s="1"/>
  <c r="P179"/>
  <c r="R179" s="1"/>
  <c r="P180"/>
  <c r="R180" s="1"/>
  <c r="P181"/>
  <c r="R181" s="1"/>
  <c r="P182"/>
  <c r="R182" s="1"/>
  <c r="P183"/>
  <c r="R183" s="1"/>
  <c r="P184"/>
  <c r="R184" s="1"/>
  <c r="P185"/>
  <c r="R185" s="1"/>
  <c r="P186"/>
  <c r="R186" s="1"/>
  <c r="P187"/>
  <c r="R187" s="1"/>
  <c r="P188"/>
  <c r="R188" s="1"/>
  <c r="P189"/>
  <c r="R189" s="1"/>
  <c r="P190"/>
  <c r="R190" s="1"/>
  <c r="P191"/>
  <c r="R191" s="1"/>
  <c r="P192"/>
  <c r="R192" s="1"/>
  <c r="P193"/>
  <c r="R193" s="1"/>
  <c r="P194"/>
  <c r="R194" s="1"/>
  <c r="P195"/>
  <c r="R195" s="1"/>
  <c r="P196"/>
  <c r="R196" s="1"/>
  <c r="P197"/>
  <c r="R197" s="1"/>
  <c r="P198"/>
  <c r="R198" s="1"/>
  <c r="P199"/>
  <c r="R199" s="1"/>
  <c r="P200"/>
  <c r="R200" s="1"/>
  <c r="P201"/>
  <c r="R201" s="1"/>
  <c r="P202"/>
  <c r="R202" s="1"/>
  <c r="P203"/>
  <c r="R203" s="1"/>
  <c r="P8"/>
  <c r="R8" s="1"/>
  <c r="R42" l="1"/>
  <c r="Q42"/>
  <c r="R41"/>
  <c r="Q41"/>
  <c r="R40"/>
  <c r="Q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G12"/>
  <c r="Q32" l="1"/>
  <c r="N32"/>
  <c r="N9"/>
  <c r="Q9"/>
  <c r="N10"/>
  <c r="Q10"/>
  <c r="N11"/>
  <c r="Q11"/>
  <c r="Q28"/>
  <c r="N28"/>
  <c r="Q12"/>
  <c r="N12"/>
  <c r="N25"/>
  <c r="Q25"/>
  <c r="N18"/>
  <c r="Q18"/>
  <c r="N34"/>
  <c r="Q34"/>
  <c r="Q27"/>
  <c r="N27"/>
  <c r="N20"/>
  <c r="Q20"/>
  <c r="N13"/>
  <c r="Q13"/>
  <c r="N21"/>
  <c r="Q21"/>
  <c r="N29"/>
  <c r="Q29"/>
  <c r="Q37"/>
  <c r="N37"/>
  <c r="Q24"/>
  <c r="N24"/>
  <c r="N17"/>
  <c r="Q17"/>
  <c r="N26"/>
  <c r="Q26"/>
  <c r="Q19"/>
  <c r="N19"/>
  <c r="N35"/>
  <c r="Q35"/>
  <c r="N14"/>
  <c r="Q14"/>
  <c r="N22"/>
  <c r="Q22"/>
  <c r="N30"/>
  <c r="Q30"/>
  <c r="N38"/>
  <c r="Q38"/>
  <c r="Q16"/>
  <c r="N16"/>
  <c r="N33"/>
  <c r="Q33"/>
  <c r="N15"/>
  <c r="Q15"/>
  <c r="N23"/>
  <c r="Q23"/>
  <c r="Q31"/>
  <c r="N31"/>
  <c r="N39"/>
  <c r="Q39"/>
  <c r="N36"/>
  <c r="Q36"/>
  <c r="N8"/>
  <c r="Q8"/>
  <c r="K9"/>
  <c r="L9" s="1"/>
  <c r="K8"/>
  <c r="L8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10"/>
  <c r="L10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comments2.xml><?xml version="1.0" encoding="utf-8"?>
<comments xmlns="http://schemas.openxmlformats.org/spreadsheetml/2006/main">
  <authors>
    <author>Jose Arturo Julian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Jose Arturo Julian:</t>
        </r>
        <r>
          <rPr>
            <sz val="9"/>
            <color indexed="81"/>
            <rFont val="Tahoma"/>
            <family val="2"/>
          </rPr>
          <t xml:space="preserve">
Total de Convocatorias recibidas por la OAI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Jose Arturo Julian:</t>
        </r>
        <r>
          <rPr>
            <sz val="9"/>
            <color indexed="81"/>
            <rFont val="Tahoma"/>
            <family val="2"/>
          </rPr>
          <t xml:space="preserve">
Convocatorias recibidas que estan dentro del plazo establecido 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Jose Arturo Julian:</t>
        </r>
        <r>
          <rPr>
            <sz val="9"/>
            <color indexed="81"/>
            <rFont val="Tahoma"/>
            <family val="2"/>
          </rPr>
          <t xml:space="preserve">
Convocatorias recibidas que estan fuera del plazo establecido </t>
        </r>
      </text>
    </comment>
  </commentList>
</comments>
</file>

<file path=xl/sharedStrings.xml><?xml version="1.0" encoding="utf-8"?>
<sst xmlns="http://schemas.openxmlformats.org/spreadsheetml/2006/main" count="482" uniqueCount="227">
  <si>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</si>
  <si>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</si>
  <si>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</si>
  <si>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</si>
  <si>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</si>
  <si>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</si>
  <si>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</si>
  <si>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</si>
  <si>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</si>
  <si>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</si>
  <si>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</si>
  <si>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</si>
  <si>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</si>
  <si>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</si>
  <si>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</si>
  <si>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</si>
  <si>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</si>
  <si>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</si>
  <si>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</si>
  <si>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</si>
  <si>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</si>
  <si>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</si>
  <si>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</si>
  <si>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</si>
  <si>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</si>
  <si>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</si>
  <si>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</si>
  <si>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</si>
  <si>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</si>
  <si>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</si>
  <si>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</si>
  <si>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</si>
  <si>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</si>
  <si>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</si>
  <si>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</si>
  <si>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</si>
  <si>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</si>
  <si>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</si>
  <si>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</si>
  <si>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</si>
  <si>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</si>
  <si>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</si>
  <si>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</si>
  <si>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</si>
  <si>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</si>
  <si>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</si>
  <si>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</si>
  <si>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</si>
  <si>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</si>
  <si>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</si>
  <si>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</si>
  <si>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</si>
  <si>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</si>
  <si>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</si>
  <si>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</si>
  <si>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</si>
  <si>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</si>
  <si>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</si>
  <si>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</si>
  <si>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</si>
  <si>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</si>
  <si>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</si>
  <si>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</si>
  <si>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</si>
  <si>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</si>
  <si>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</si>
  <si>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</si>
  <si>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</si>
  <si>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</si>
  <si>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</si>
  <si>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</si>
  <si>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</si>
  <si>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</si>
  <si>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</si>
  <si>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</si>
  <si>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</si>
  <si>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</si>
  <si>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</si>
  <si>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</si>
  <si>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</si>
  <si>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</si>
  <si>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</si>
  <si>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</si>
  <si>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</si>
  <si>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</si>
  <si>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</si>
  <si>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</si>
  <si>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</si>
  <si>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</si>
  <si>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</si>
  <si>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</si>
  <si>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</si>
  <si>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</si>
  <si>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</si>
  <si>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</si>
  <si>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</si>
  <si>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</si>
  <si>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</si>
  <si>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</si>
  <si>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</si>
  <si>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</si>
  <si>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</si>
  <si>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</si>
  <si>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</si>
  <si>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</si>
  <si>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</si>
  <si>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</si>
  <si>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</si>
  <si>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</si>
  <si>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</si>
  <si>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</si>
  <si>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</si>
  <si>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</si>
  <si>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</si>
  <si>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</si>
  <si>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</si>
  <si>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</si>
  <si>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</si>
  <si>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</si>
  <si>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</si>
  <si>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</si>
  <si>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</si>
  <si>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</si>
  <si>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</si>
  <si>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</si>
  <si>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</si>
  <si>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</si>
  <si>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</si>
  <si>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</si>
  <si>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</si>
  <si>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</si>
  <si>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</si>
  <si>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</si>
  <si>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</si>
  <si>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</si>
  <si>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</si>
  <si>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</si>
  <si>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</si>
  <si>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</si>
  <si>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</si>
  <si>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</si>
  <si>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</si>
  <si>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</si>
  <si>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</si>
  <si>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</si>
  <si>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</si>
  <si>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</si>
  <si>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</si>
  <si>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</si>
  <si>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</si>
  <si>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</si>
  <si>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</si>
  <si>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</si>
  <si>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</si>
  <si>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</si>
  <si>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</si>
  <si>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</si>
  <si>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</si>
  <si>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SOLICITUDES RECIBIDAS</t>
  </si>
  <si>
    <t>ANTES DE 10 DIAS</t>
  </si>
  <si>
    <t xml:space="preserve"> DE 10 A  15 DIAS </t>
  </si>
  <si>
    <t>REFERIDAS</t>
  </si>
  <si>
    <t>RECHAZADAS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</si>
  <si>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</si>
  <si>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</si>
  <si>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</si>
  <si>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</si>
  <si>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</si>
  <si>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</si>
  <si>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</si>
  <si>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</si>
  <si>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</si>
  <si>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</si>
  <si>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</si>
  <si>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</si>
  <si>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</si>
  <si>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</si>
  <si>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</si>
  <si>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</si>
  <si>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</si>
  <si>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</si>
  <si>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</si>
  <si>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</si>
  <si>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</si>
  <si>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</si>
  <si>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</si>
  <si>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</si>
  <si>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</si>
  <si>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</si>
  <si>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</si>
  <si>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</si>
  <si>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</si>
  <si>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</si>
  <si>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</si>
  <si>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</si>
  <si>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</si>
  <si>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</si>
  <si>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</si>
  <si>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</si>
  <si>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</si>
  <si>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</si>
  <si>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</si>
  <si>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Total A TIEMPO</t>
  </si>
  <si>
    <t>Total FUERA DE TIEMPO</t>
  </si>
  <si>
    <t>Total general</t>
  </si>
  <si>
    <t>Total Febrero 2014</t>
  </si>
  <si>
    <t>Total Marzo 2014</t>
  </si>
  <si>
    <t>Total Abril 2014</t>
  </si>
  <si>
    <t>Total Mayo 2014</t>
  </si>
  <si>
    <t>Total Junio 2014</t>
  </si>
  <si>
    <t>Total Julio 2014</t>
  </si>
  <si>
    <t>Total Agosto 2014</t>
  </si>
  <si>
    <t>Total Página Web</t>
  </si>
  <si>
    <t>Total Base de Datos</t>
  </si>
  <si>
    <t>Total Recursos Humanos</t>
  </si>
  <si>
    <t>Solicitudes Recibidas</t>
  </si>
  <si>
    <t>Prorrogas</t>
  </si>
  <si>
    <t>Rechazadas</t>
  </si>
  <si>
    <t>Antes de los 15 días</t>
  </si>
  <si>
    <t>DICIEMBRE</t>
  </si>
  <si>
    <t>NOVIEMBRE</t>
  </si>
  <si>
    <t>OCTUBRE</t>
  </si>
  <si>
    <t>0</t>
  </si>
  <si>
    <t>9</t>
  </si>
  <si>
    <t xml:space="preserve">             Estadísticas Trimestral de  Oficina de Acceso a la Informacion OAI                  (OCTUBRE-DICIEMBRE 2016)</t>
  </si>
  <si>
    <t>Rótulos de columna</t>
  </si>
  <si>
    <t>Rótulos de fila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</si>
</sst>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5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wrapText="1"/>
    </xf>
    <xf numFmtId="9" fontId="7" fillId="6" borderId="1" xfId="2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wrapText="1"/>
    </xf>
    <xf numFmtId="9" fontId="1" fillId="6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0" fillId="0" borderId="0" xfId="0" applyBorder="1"/>
    <xf numFmtId="14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11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49" fontId="7" fillId="10" borderId="1" xfId="0" applyNumberFormat="1" applyFont="1" applyFill="1" applyBorder="1" applyAlignment="1" applyProtection="1">
      <alignment horizontal="center"/>
    </xf>
    <xf numFmtId="49" fontId="7" fillId="9" borderId="1" xfId="0" applyNumberFormat="1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49" fontId="7" fillId="8" borderId="1" xfId="0" applyNumberFormat="1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ual" xfId="2" builtinId="5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chart>
    <c:title>
      <c:tx>
        <c:rich>
          <a:bodyPr/>
          <a:lstStyle/>
          <a:p>
            <a:pPr>
              <a:defRPr lang="es-ES"/>
            </a:pPr>
            <a:r>
              <a:rPr lang="es-DO"/>
              <a:t>Estadísticas</a:t>
            </a:r>
            <a:r>
              <a:rPr lang="es-DO" baseline="0"/>
              <a:t> de Convocatorias Recibidas por la OAI</a:t>
            </a:r>
            <a:endParaRPr lang="es-DO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Convocatorias recibidas</c:v>
          </c:tx>
          <c:dLbls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Val val="1"/>
          </c:dLbls>
          <c:cat>
            <c:strLit>
              <c:ptCount val="1"/>
              <c:pt idx="0">
                <c:v>Convocatorias recibidas por la OAI</c:v>
              </c:pt>
            </c:strLit>
          </c:cat>
          <c:val>
            <c:numRef>
              <c:f>OAI!$D$10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1"/>
          <c:tx>
            <c:v>Convocatorias recibidas dentro del plazo</c:v>
          </c:tx>
          <c:dLbls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Val val="1"/>
          </c:dLbls>
          <c:cat>
            <c:strLit>
              <c:ptCount val="1"/>
              <c:pt idx="0">
                <c:v>Convocatorias recibidas por la OAI</c:v>
              </c:pt>
            </c:strLit>
          </c:cat>
          <c:val>
            <c:numRef>
              <c:f>OAI!$E$10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Convocatorias recibidas fuera del plazo</c:v>
          </c:tx>
          <c:dLbls>
            <c:txPr>
              <a:bodyPr/>
              <a:lstStyle/>
              <a:p>
                <a:pPr>
                  <a:defRPr lang="es-ES"/>
                </a:pPr>
                <a:endParaRPr lang="es-US"/>
              </a:p>
            </c:txPr>
            <c:showVal val="1"/>
          </c:dLbls>
          <c:cat>
            <c:strLit>
              <c:ptCount val="1"/>
              <c:pt idx="0">
                <c:v>Convocatorias recibidas por la OAI</c:v>
              </c:pt>
            </c:strLit>
          </c:cat>
          <c:val>
            <c:numRef>
              <c:f>OAI!$F$10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5"/>
        <c:axId val="62245504"/>
        <c:axId val="63975808"/>
      </c:barChart>
      <c:catAx>
        <c:axId val="62245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US"/>
          </a:p>
        </c:txPr>
        <c:crossAx val="63975808"/>
        <c:crosses val="autoZero"/>
        <c:auto val="1"/>
        <c:lblAlgn val="ctr"/>
        <c:lblOffset val="100"/>
      </c:catAx>
      <c:valAx>
        <c:axId val="6397580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6224550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lang="es-ES"/>
          </a:pPr>
          <a:endParaRPr lang="es-U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285749</xdr:rowOff>
    </xdr:from>
    <xdr:to>
      <xdr:col>5</xdr:col>
      <xdr:colOff>676275</xdr:colOff>
      <xdr:row>4</xdr:row>
      <xdr:rowOff>28575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781049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276225</xdr:colOff>
      <xdr:row>12</xdr:row>
      <xdr:rowOff>14286</xdr:rowOff>
    </xdr:from>
    <xdr:to>
      <xdr:col>6</xdr:col>
      <xdr:colOff>1495425</xdr:colOff>
      <xdr:row>27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Francis" refreshedDate="42739.54270810185" createdVersion="4" refreshedVersion="3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&#10;(MES/DIA/AÑO)" numFmtId="14">
      <sharedItems containsNonDate="0" containsDate="1" containsString="0" containsBlank="1" minDate="2014-04-09T00:00:00" maxDate="2014-04-10T00:00:00"/>
    </cacheField>
    <cacheField name="Fecha de Solicitud&#10;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&#10;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&#10;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Francis" refreshedDate="42739.542712037037" createdVersion="4" refreshedVersion="3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&#10;(MES/DIA/AÑO)" numFmtId="14">
      <sharedItems containsNonDate="0" containsDate="1" containsString="0" containsBlank="1" minDate="2014-04-09T00:00:00" maxDate="2014-04-10T00:00:00"/>
    </cacheField>
    <cacheField name="Fecha de Solicitud&#10;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&#10;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&#10;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3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Y214"/>
  <sheetViews>
    <sheetView showGridLines="0" workbookViewId="0">
      <pane ySplit="7" topLeftCell="A41" activePane="bottomLeft" state="frozen"/>
      <selection pane="bottomLeft" activeCell="O43" sqref="O43"/>
    </sheetView>
  </sheetViews>
  <sheetFormatPr baseColWidth="10" defaultColWidth="9.140625" defaultRowHeight="15.7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9" ht="18.75">
      <c r="A2" s="114" t="s">
        <v>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ht="15">
      <c r="A3" s="113" t="s">
        <v>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9" ht="15">
      <c r="A4" s="76"/>
      <c r="B4" s="79" t="s">
        <v>186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9" ht="15">
      <c r="A5" s="76"/>
      <c r="B5" s="79" t="s">
        <v>187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9" ht="16.5" thickBot="1">
      <c r="B6" s="80" t="s">
        <v>188</v>
      </c>
    </row>
    <row r="7" spans="1:19" s="1" customFormat="1" ht="43.5" thickBot="1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5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171</v>
      </c>
    </row>
    <row r="8" spans="1:19" s="3" customFormat="1" ht="26.25" customHeight="1">
      <c r="A8" s="52">
        <v>1</v>
      </c>
      <c r="B8" s="81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6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67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67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67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67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67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67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67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67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67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67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67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67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30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67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30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67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67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30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67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67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67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30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67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67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67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>
      <c r="A30" s="41">
        <v>23</v>
      </c>
      <c r="B30" s="82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68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67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67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67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67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30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67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67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67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67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67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30">
      <c r="A40" s="9">
        <v>33</v>
      </c>
      <c r="B40" s="49" t="s">
        <v>189</v>
      </c>
      <c r="C40" s="12" t="s">
        <v>190</v>
      </c>
      <c r="D40" s="48" t="s">
        <v>191</v>
      </c>
      <c r="E40" s="20" t="s">
        <v>192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67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>
      <c r="A41" s="9">
        <v>34</v>
      </c>
      <c r="B41" s="49" t="s">
        <v>193</v>
      </c>
      <c r="C41" s="12"/>
      <c r="D41" s="48" t="s">
        <v>194</v>
      </c>
      <c r="E41" s="20" t="s">
        <v>195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67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>
      <c r="A42" s="9">
        <v>35</v>
      </c>
      <c r="B42" s="49" t="s">
        <v>198</v>
      </c>
      <c r="C42" s="12" t="s">
        <v>199</v>
      </c>
      <c r="D42" s="100" t="s">
        <v>200</v>
      </c>
      <c r="E42" s="12" t="s">
        <v>201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67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67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67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67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67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67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67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67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67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67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67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67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67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67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67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67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67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67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67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67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67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67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67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67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67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67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67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67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67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67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67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67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67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67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67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67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67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67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67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67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67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67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67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67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67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67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67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67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67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67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67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67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67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67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67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67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67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67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67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67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67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67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67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67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67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67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67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67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67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67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67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67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67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67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67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67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67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67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67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67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67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67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67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67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67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67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67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67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67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67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67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67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67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67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67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67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67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67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67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67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67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67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67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67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67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67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67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67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67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67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67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67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67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67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67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67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67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67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67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67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67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67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67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67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67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67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67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67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67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67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67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67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67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67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67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67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67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67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67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67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67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67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67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67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67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67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67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67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67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67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67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67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67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67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67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67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67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67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67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67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67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67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>
      <c r="E204" s="16"/>
      <c r="M204" s="69"/>
      <c r="N204" s="4"/>
      <c r="O204" s="4"/>
    </row>
    <row r="205" spans="1:19">
      <c r="E205" s="16"/>
      <c r="M205" s="69"/>
      <c r="N205" s="4"/>
      <c r="O205" s="4"/>
    </row>
    <row r="206" spans="1:19">
      <c r="E206" s="16"/>
      <c r="M206" s="69"/>
      <c r="N206" s="4"/>
      <c r="O206" s="4"/>
    </row>
    <row r="207" spans="1:19">
      <c r="E207" s="16"/>
      <c r="M207" s="69"/>
      <c r="N207" s="4"/>
      <c r="O207" s="4"/>
    </row>
    <row r="208" spans="1:19">
      <c r="E208" s="16"/>
      <c r="M208" s="69"/>
      <c r="N208" s="4"/>
      <c r="O208" s="4"/>
    </row>
    <row r="209" spans="5:15">
      <c r="E209" s="16"/>
      <c r="M209" s="69"/>
      <c r="N209" s="4"/>
      <c r="O209" s="4"/>
    </row>
    <row r="210" spans="5:15">
      <c r="E210" s="16"/>
      <c r="M210" s="69"/>
      <c r="N210" s="4"/>
      <c r="O210" s="4"/>
    </row>
    <row r="211" spans="5:15">
      <c r="E211" s="16"/>
      <c r="M211" s="69"/>
      <c r="N211" s="4"/>
      <c r="O211" s="4"/>
    </row>
    <row r="212" spans="5:15">
      <c r="E212" s="16"/>
      <c r="M212" s="69"/>
      <c r="N212" s="4"/>
      <c r="O212" s="4"/>
    </row>
    <row r="213" spans="5:15">
      <c r="M213" s="69"/>
      <c r="N213" s="4"/>
      <c r="O213" s="4"/>
    </row>
    <row r="214" spans="5:15">
      <c r="M214" s="69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5" priority="3" operator="equal">
      <formula>"FUERA DE TIEMPO"</formula>
    </cfRule>
    <cfRule type="cellIs" dxfId="4" priority="4" operator="equal">
      <formula>"A TIEMPO"</formula>
    </cfRule>
  </conditionalFormatting>
  <conditionalFormatting sqref="P8:P203">
    <cfRule type="colorScale" priority="6">
      <colorScale>
        <cfvo type="min" val="0"/>
        <cfvo type="formula" val="&quot;&gt;$F$5:$F$200&quot;"/>
        <cfvo type="max" val="0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B1:I29"/>
  <sheetViews>
    <sheetView showGridLines="0" tabSelected="1" topLeftCell="A2" workbookViewId="0">
      <selection activeCell="E11" sqref="E11"/>
    </sheetView>
  </sheetViews>
  <sheetFormatPr baseColWidth="10" defaultColWidth="9.140625" defaultRowHeight="15"/>
  <cols>
    <col min="1" max="1" width="4" style="61" customWidth="1"/>
    <col min="2" max="2" width="14" style="61" customWidth="1"/>
    <col min="3" max="3" width="19.85546875" style="61" customWidth="1"/>
    <col min="4" max="4" width="19" style="61" customWidth="1"/>
    <col min="5" max="5" width="17.42578125" style="61" customWidth="1"/>
    <col min="6" max="6" width="15.570312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>
      <c r="B1" s="116" t="s">
        <v>224</v>
      </c>
      <c r="C1" s="117"/>
      <c r="D1" s="117"/>
      <c r="E1" s="117"/>
      <c r="F1" s="117"/>
      <c r="G1" s="117"/>
    </row>
    <row r="2" spans="2:9" ht="23.25" customHeight="1">
      <c r="B2" s="117"/>
      <c r="C2" s="117"/>
      <c r="D2" s="117"/>
      <c r="E2" s="117"/>
      <c r="F2" s="117"/>
      <c r="G2" s="117"/>
    </row>
    <row r="3" spans="2:9">
      <c r="B3" s="62"/>
      <c r="C3" s="62"/>
      <c r="D3" s="62"/>
      <c r="E3" s="62"/>
      <c r="F3" s="62"/>
      <c r="G3" s="62"/>
      <c r="I3" s="61" t="s">
        <v>172</v>
      </c>
    </row>
    <row r="4" spans="2:9" ht="15" customHeight="1"/>
    <row r="6" spans="2:9">
      <c r="B6" s="112" t="s">
        <v>21</v>
      </c>
      <c r="C6" s="111" t="s">
        <v>215</v>
      </c>
      <c r="D6" s="111" t="s">
        <v>218</v>
      </c>
      <c r="E6" s="111" t="s">
        <v>216</v>
      </c>
      <c r="F6" s="111" t="s">
        <v>217</v>
      </c>
    </row>
    <row r="7" spans="2:9">
      <c r="B7" s="102" t="s">
        <v>221</v>
      </c>
      <c r="C7" s="111" t="s">
        <v>222</v>
      </c>
      <c r="D7" s="106">
        <v>0</v>
      </c>
      <c r="E7" s="107" t="s">
        <v>222</v>
      </c>
      <c r="F7" s="108" t="s">
        <v>222</v>
      </c>
    </row>
    <row r="8" spans="2:9">
      <c r="B8" s="102" t="s">
        <v>220</v>
      </c>
      <c r="C8" s="111" t="s">
        <v>223</v>
      </c>
      <c r="D8" s="106">
        <v>9</v>
      </c>
      <c r="E8" s="107" t="s">
        <v>222</v>
      </c>
      <c r="F8" s="108" t="s">
        <v>222</v>
      </c>
    </row>
    <row r="9" spans="2:9">
      <c r="B9" s="102" t="s">
        <v>219</v>
      </c>
      <c r="C9" s="101">
        <v>5</v>
      </c>
      <c r="D9" s="106">
        <v>5</v>
      </c>
      <c r="E9" s="109">
        <v>0</v>
      </c>
      <c r="F9" s="110">
        <v>0</v>
      </c>
    </row>
    <row r="10" spans="2:9">
      <c r="B10" s="83"/>
      <c r="C10" s="84"/>
      <c r="D10" s="105">
        <v>14</v>
      </c>
      <c r="E10" s="104">
        <v>0</v>
      </c>
      <c r="F10" s="103">
        <v>0</v>
      </c>
    </row>
    <row r="11" spans="2:9" ht="38.25" customHeight="1">
      <c r="B11" s="83"/>
      <c r="C11" s="84"/>
      <c r="D11" s="84"/>
      <c r="E11" s="84"/>
    </row>
    <row r="12" spans="2:9">
      <c r="B12" s="83"/>
      <c r="C12" s="84"/>
      <c r="D12" s="84"/>
      <c r="E12" s="84"/>
    </row>
    <row r="13" spans="2:9">
      <c r="B13" s="83"/>
      <c r="C13" s="84"/>
      <c r="D13" s="84"/>
      <c r="E13" s="84"/>
    </row>
    <row r="14" spans="2:9">
      <c r="B14" s="83"/>
      <c r="C14" s="84"/>
      <c r="D14" s="84"/>
      <c r="E14" s="84"/>
    </row>
    <row r="15" spans="2:9">
      <c r="B15" s="83"/>
      <c r="C15" s="84"/>
      <c r="D15" s="84"/>
      <c r="E15" s="84"/>
    </row>
    <row r="16" spans="2:9">
      <c r="B16" s="83"/>
      <c r="C16" s="84"/>
      <c r="D16" s="84"/>
      <c r="E16" s="84"/>
    </row>
    <row r="17" spans="2:5">
      <c r="B17" s="83"/>
      <c r="C17" s="84"/>
      <c r="D17" s="84"/>
      <c r="E17" s="84"/>
    </row>
    <row r="18" spans="2:5">
      <c r="B18" s="83"/>
      <c r="C18" s="84"/>
      <c r="D18" s="84"/>
      <c r="E18" s="84"/>
    </row>
    <row r="19" spans="2:5">
      <c r="B19" s="83"/>
      <c r="C19" s="84"/>
      <c r="D19" s="84"/>
      <c r="E19" s="84"/>
    </row>
    <row r="20" spans="2:5">
      <c r="B20" s="83"/>
      <c r="C20" s="84"/>
      <c r="D20" s="84"/>
      <c r="E20" s="84"/>
    </row>
    <row r="21" spans="2:5">
      <c r="B21" s="83"/>
      <c r="C21" s="84"/>
      <c r="D21" s="84"/>
      <c r="E21" s="84"/>
    </row>
    <row r="22" spans="2:5" ht="23.25" customHeight="1">
      <c r="B22" s="83"/>
      <c r="C22" s="84"/>
      <c r="D22" s="84"/>
      <c r="E22" s="84"/>
    </row>
    <row r="23" spans="2:5">
      <c r="B23" s="83"/>
      <c r="C23" s="84"/>
      <c r="D23" s="84"/>
      <c r="E23" s="84"/>
    </row>
    <row r="24" spans="2:5">
      <c r="B24" s="83"/>
      <c r="C24" s="84"/>
      <c r="D24" s="84"/>
      <c r="E24" s="84"/>
    </row>
    <row r="25" spans="2:5">
      <c r="B25" s="83"/>
      <c r="C25" s="84"/>
      <c r="D25" s="84"/>
      <c r="E25" s="84"/>
    </row>
    <row r="26" spans="2:5">
      <c r="B26" s="62"/>
      <c r="C26" s="62"/>
      <c r="D26" s="84"/>
      <c r="E26" s="84"/>
    </row>
    <row r="27" spans="2:5">
      <c r="B27" s="83"/>
      <c r="C27" s="84"/>
      <c r="D27" s="62"/>
      <c r="E27" s="62"/>
    </row>
    <row r="28" spans="2:5">
      <c r="B28" s="99"/>
      <c r="C28" s="99"/>
      <c r="D28" s="84"/>
      <c r="E28" s="84"/>
    </row>
    <row r="29" spans="2:5">
      <c r="D29" s="99"/>
      <c r="E29" s="99"/>
    </row>
  </sheetData>
  <sheetProtection formatCells="0" formatColumns="0" formatRows="0" insertColumns="0" insertRows="0" insertHyperlinks="0" deleteColumns="0" deleteRows="0" sort="0" autoFilter="0" pivotTables="0"/>
  <mergeCells count="1">
    <mergeCell ref="B1:G2"/>
  </mergeCells>
  <pageMargins left="0.7" right="0.7" top="0.75" bottom="0.75" header="0.3" footer="0.3"/>
  <pageSetup scale="7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5:M104"/>
  <sheetViews>
    <sheetView topLeftCell="F17" workbookViewId="0">
      <selection activeCell="K17" sqref="K17"/>
    </sheetView>
  </sheetViews>
  <sheetFormatPr baseColWidth="10" defaultColWidth="9.140625" defaultRowHeight="1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>
      <c r="B5" s="86" t="s">
        <v>4</v>
      </c>
      <c r="C5" s="87">
        <v>15</v>
      </c>
      <c r="D5" s="87"/>
      <c r="E5" s="88">
        <v>41640</v>
      </c>
      <c r="H5" s="85">
        <v>1</v>
      </c>
      <c r="I5" s="61"/>
      <c r="J5" s="61"/>
      <c r="K5" s="61"/>
      <c r="L5" s="61"/>
      <c r="M5" s="61"/>
    </row>
    <row r="6" spans="2:13">
      <c r="B6" s="89" t="s">
        <v>5</v>
      </c>
      <c r="C6" s="90">
        <v>5</v>
      </c>
      <c r="D6" s="90"/>
      <c r="E6" s="91">
        <v>44196</v>
      </c>
      <c r="H6" s="98" t="s">
        <v>21</v>
      </c>
      <c r="I6" s="96" t="s">
        <v>158</v>
      </c>
      <c r="J6" s="97" t="s">
        <v>159</v>
      </c>
      <c r="K6" s="97" t="s">
        <v>160</v>
      </c>
      <c r="L6" s="97" t="s">
        <v>161</v>
      </c>
      <c r="M6" s="97" t="s">
        <v>162</v>
      </c>
    </row>
    <row r="7" spans="2:13">
      <c r="B7" s="89" t="s">
        <v>6</v>
      </c>
      <c r="C7" s="90">
        <v>2</v>
      </c>
      <c r="D7" s="90"/>
      <c r="E7" s="92"/>
      <c r="H7" s="85" t="e">
        <f>IF($H$5=1,INDEX($L$21:$L$32,1,0),IF($H$5=2,INDEX($L$21:$L$32,4,0),IF($H$5=3,INDEX($L$21:$L$32,7,0),IF($H$5=4,INDEX($L$21:$L$32,10,0)))))</f>
        <v>#REF!</v>
      </c>
      <c r="I7" s="85" t="e">
        <f>VLOOKUP($H7,OAI!$B$6:$C$9,2,FALSE)</f>
        <v>#REF!</v>
      </c>
      <c r="J7" s="85" t="e">
        <f>VLOOKUP($H7,OAI!$B$6:$C$9,3,FALSE)</f>
        <v>#REF!</v>
      </c>
      <c r="K7" s="85" t="e">
        <f>VLOOKUP($H7,OAI!$B$6:$C$9,4,FALSE)</f>
        <v>#REF!</v>
      </c>
      <c r="L7" s="85" t="e">
        <f>VLOOKUP($H7,OAI!$B$6:$C$9,5,FALSE)</f>
        <v>#REF!</v>
      </c>
      <c r="M7" s="85" t="e">
        <f>VLOOKUP($H7,OAI!$B$6:$C$9,6,FALSE)</f>
        <v>#REF!</v>
      </c>
    </row>
    <row r="8" spans="2:13">
      <c r="B8" s="89" t="s">
        <v>24</v>
      </c>
      <c r="C8" s="90">
        <v>3</v>
      </c>
      <c r="D8" s="90"/>
      <c r="E8" s="92"/>
      <c r="H8" s="85" t="e">
        <f>IF($H$5=1,INDEX($L$21:$L$32,2,0),IF($H$5=2,INDEX($L$21:$L$32,5,0),IF($H$5=3,INDEX($L$21:$L$32,8,0),IF($H$5=4,INDEX($L$21:$L$32,11,0)))))</f>
        <v>#REF!</v>
      </c>
      <c r="I8" s="85" t="e">
        <f>VLOOKUP($H8,OAI!$B$6:$C$9,2,FALSE)</f>
        <v>#REF!</v>
      </c>
      <c r="J8" s="85" t="e">
        <f>VLOOKUP($H8,OAI!$B$6:$C$9,3,FALSE)</f>
        <v>#REF!</v>
      </c>
      <c r="K8" s="85" t="e">
        <f>VLOOKUP($H8,OAI!$B$6:$C$9,4,FALSE)</f>
        <v>#REF!</v>
      </c>
      <c r="L8" s="85" t="e">
        <f>VLOOKUP($H8,OAI!$B$6:$C$9,5,FALSE)</f>
        <v>#REF!</v>
      </c>
      <c r="M8" s="85" t="e">
        <f>VLOOKUP($H8,OAI!$B$6:$C$9,6,FALSE)</f>
        <v>#REF!</v>
      </c>
    </row>
    <row r="9" spans="2:13">
      <c r="B9" s="89" t="s">
        <v>10</v>
      </c>
      <c r="C9" s="90">
        <v>5</v>
      </c>
      <c r="D9" s="90"/>
      <c r="E9" s="92"/>
      <c r="H9" s="85" t="e">
        <f>IF($H$5=1,INDEX($L$21:$L$32,3,0),IF($H$5=2,INDEX($L$21:$L$32,6,0),IF($H$5=3,INDEX($L$21:$L$32,9,0),IF($H$5=4,INDEX($L$21:$L$32,12,0)))))</f>
        <v>#REF!</v>
      </c>
      <c r="I9" s="85" t="e">
        <f>VLOOKUP($H9,OAI!$B$6:$C$9,2,FALSE)</f>
        <v>#REF!</v>
      </c>
      <c r="J9" s="85" t="e">
        <f>VLOOKUP($H9,OAI!$B$6:$C$9,3,FALSE)</f>
        <v>#REF!</v>
      </c>
      <c r="K9" s="85" t="e">
        <f>VLOOKUP($H9,OAI!$B$6:$C$9,4,FALSE)</f>
        <v>#REF!</v>
      </c>
      <c r="L9" s="85" t="e">
        <f>VLOOKUP($H9,OAI!$B$6:$C$9,5,FALSE)</f>
        <v>#REF!</v>
      </c>
      <c r="M9" s="85" t="e">
        <f>VLOOKUP($H9,OAI!$B$6:$C$9,6,FALSE)</f>
        <v>#REF!</v>
      </c>
    </row>
    <row r="10" spans="2:13">
      <c r="B10" s="89"/>
      <c r="C10" s="90"/>
      <c r="D10" s="90"/>
      <c r="E10" s="92"/>
      <c r="H10" s="85" t="e">
        <f>IF(OAI!#REF!=TRUE,OAI!#REF!,"")</f>
        <v>#REF!</v>
      </c>
      <c r="I10" s="85" t="e">
        <f>+IF(OAI!#REF!=TRUE,OAI!#REF!,"")</f>
        <v>#REF!</v>
      </c>
      <c r="J10" s="85" t="e">
        <f>+IF(OAI!#REF!=TRUE,OAI!#REF!,"")</f>
        <v>#REF!</v>
      </c>
      <c r="K10" s="85" t="e">
        <f>+IF(OAI!#REF!=TRUE,OAI!#REF!,"")</f>
        <v>#REF!</v>
      </c>
      <c r="L10" s="85" t="e">
        <f>+IF(OAI!#REF!=TRUE,OAI!#REF!,"")</f>
        <v>#REF!</v>
      </c>
      <c r="M10" s="85" t="e">
        <f>+IF(OAI!#REF!=TRUE,OAI!#REF!,"")</f>
        <v>#REF!</v>
      </c>
    </row>
    <row r="11" spans="2:13">
      <c r="B11" s="89" t="s">
        <v>10</v>
      </c>
      <c r="C11" s="90"/>
      <c r="D11" s="90"/>
      <c r="E11" s="92"/>
    </row>
    <row r="12" spans="2:13">
      <c r="B12" s="89" t="s">
        <v>11</v>
      </c>
      <c r="C12" s="90"/>
      <c r="D12" s="90"/>
      <c r="E12" s="92"/>
    </row>
    <row r="13" spans="2:13">
      <c r="B13" s="93" t="s">
        <v>24</v>
      </c>
      <c r="C13" s="94"/>
      <c r="D13" s="94"/>
      <c r="E13" s="95"/>
    </row>
    <row r="17" spans="2:12">
      <c r="B17" t="s">
        <v>17</v>
      </c>
    </row>
    <row r="18" spans="2:12">
      <c r="B18" s="2">
        <v>41760</v>
      </c>
      <c r="C18" t="s">
        <v>18</v>
      </c>
    </row>
    <row r="19" spans="2:12">
      <c r="L19" t="e">
        <f>+OAI!#REF!</f>
        <v>#REF!</v>
      </c>
    </row>
    <row r="20" spans="2:12">
      <c r="E20" s="56" t="s">
        <v>168</v>
      </c>
      <c r="F20" s="56" t="s">
        <v>169</v>
      </c>
      <c r="G20" s="56" t="s">
        <v>170</v>
      </c>
      <c r="I20" s="56" t="s">
        <v>169</v>
      </c>
    </row>
    <row r="21" spans="2:12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e">
        <f>+E21&amp;" "&amp;$L$19</f>
        <v>#REF!</v>
      </c>
    </row>
    <row r="22" spans="2:12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e">
        <f t="shared" ref="L22:L32" si="1">+E22&amp;" "&amp;$L$19</f>
        <v>#REF!</v>
      </c>
    </row>
    <row r="23" spans="2:12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e">
        <f t="shared" si="1"/>
        <v>#REF!</v>
      </c>
    </row>
    <row r="24" spans="2:12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e">
        <f t="shared" si="1"/>
        <v>#REF!</v>
      </c>
    </row>
    <row r="25" spans="2:12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e">
        <f t="shared" si="1"/>
        <v>#REF!</v>
      </c>
    </row>
    <row r="26" spans="2:12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e">
        <f t="shared" si="1"/>
        <v>#REF!</v>
      </c>
    </row>
    <row r="27" spans="2:12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e">
        <f t="shared" si="1"/>
        <v>#REF!</v>
      </c>
    </row>
    <row r="28" spans="2:12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e">
        <f t="shared" si="1"/>
        <v>#REF!</v>
      </c>
    </row>
    <row r="29" spans="2:12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e">
        <f t="shared" si="1"/>
        <v>#REF!</v>
      </c>
    </row>
    <row r="30" spans="2:12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e">
        <f t="shared" si="1"/>
        <v>#REF!</v>
      </c>
    </row>
    <row r="31" spans="2:12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e">
        <f t="shared" si="1"/>
        <v>#REF!</v>
      </c>
    </row>
    <row r="32" spans="2:12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e">
        <f t="shared" si="1"/>
        <v>#REF!</v>
      </c>
    </row>
    <row r="33" spans="5:7">
      <c r="E33" t="s">
        <v>25</v>
      </c>
      <c r="F33">
        <v>2015</v>
      </c>
      <c r="G33" t="str">
        <f t="shared" si="0"/>
        <v>Enero  2015</v>
      </c>
    </row>
    <row r="34" spans="5:7">
      <c r="E34" t="s">
        <v>26</v>
      </c>
      <c r="F34">
        <v>2015</v>
      </c>
      <c r="G34" t="str">
        <f t="shared" si="0"/>
        <v>Febrero 2015</v>
      </c>
    </row>
    <row r="35" spans="5:7">
      <c r="E35" t="s">
        <v>27</v>
      </c>
      <c r="F35">
        <v>2015</v>
      </c>
      <c r="G35" t="str">
        <f t="shared" si="0"/>
        <v>Marzo 2015</v>
      </c>
    </row>
    <row r="36" spans="5:7">
      <c r="E36" t="s">
        <v>28</v>
      </c>
      <c r="F36">
        <v>2015</v>
      </c>
      <c r="G36" t="str">
        <f t="shared" si="0"/>
        <v>Abril 2015</v>
      </c>
    </row>
    <row r="37" spans="5:7">
      <c r="E37" t="s">
        <v>29</v>
      </c>
      <c r="F37">
        <v>2015</v>
      </c>
      <c r="G37" t="str">
        <f t="shared" si="0"/>
        <v>Mayo 2015</v>
      </c>
    </row>
    <row r="38" spans="5:7">
      <c r="E38" t="s">
        <v>30</v>
      </c>
      <c r="F38">
        <v>2015</v>
      </c>
      <c r="G38" t="str">
        <f t="shared" si="0"/>
        <v>Junio 2015</v>
      </c>
    </row>
    <row r="39" spans="5:7">
      <c r="E39" t="s">
        <v>31</v>
      </c>
      <c r="F39">
        <v>2015</v>
      </c>
      <c r="G39" t="str">
        <f t="shared" si="0"/>
        <v>Julio 2015</v>
      </c>
    </row>
    <row r="40" spans="5:7">
      <c r="E40" t="s">
        <v>32</v>
      </c>
      <c r="F40">
        <v>2015</v>
      </c>
      <c r="G40" t="str">
        <f t="shared" si="0"/>
        <v>Agosto 2015</v>
      </c>
    </row>
    <row r="41" spans="5:7">
      <c r="E41" t="s">
        <v>33</v>
      </c>
      <c r="F41">
        <v>2015</v>
      </c>
      <c r="G41" t="str">
        <f t="shared" si="0"/>
        <v>Septiembre 2015</v>
      </c>
    </row>
    <row r="42" spans="5:7">
      <c r="E42" t="s">
        <v>34</v>
      </c>
      <c r="F42">
        <v>2015</v>
      </c>
      <c r="G42" t="str">
        <f t="shared" si="0"/>
        <v>Octubre 2015</v>
      </c>
    </row>
    <row r="43" spans="5:7">
      <c r="E43" t="s">
        <v>35</v>
      </c>
      <c r="F43">
        <v>2015</v>
      </c>
      <c r="G43" t="str">
        <f t="shared" si="0"/>
        <v>Noviembre 2015</v>
      </c>
    </row>
    <row r="44" spans="5:7">
      <c r="E44" t="s">
        <v>36</v>
      </c>
      <c r="F44">
        <v>2015</v>
      </c>
      <c r="G44" t="str">
        <f t="shared" si="0"/>
        <v>Diciembre 2015</v>
      </c>
    </row>
    <row r="45" spans="5:7">
      <c r="E45" t="s">
        <v>25</v>
      </c>
      <c r="F45">
        <v>2016</v>
      </c>
      <c r="G45" t="str">
        <f t="shared" si="0"/>
        <v>Enero  2016</v>
      </c>
    </row>
    <row r="46" spans="5:7">
      <c r="E46" t="s">
        <v>26</v>
      </c>
      <c r="F46">
        <v>2016</v>
      </c>
      <c r="G46" t="str">
        <f t="shared" si="0"/>
        <v>Febrero 2016</v>
      </c>
    </row>
    <row r="47" spans="5:7">
      <c r="E47" t="s">
        <v>27</v>
      </c>
      <c r="F47">
        <v>2016</v>
      </c>
      <c r="G47" t="str">
        <f t="shared" si="0"/>
        <v>Marzo 2016</v>
      </c>
    </row>
    <row r="48" spans="5:7">
      <c r="E48" t="s">
        <v>28</v>
      </c>
      <c r="F48">
        <v>2016</v>
      </c>
      <c r="G48" t="str">
        <f t="shared" si="0"/>
        <v>Abril 2016</v>
      </c>
    </row>
    <row r="49" spans="5:7">
      <c r="E49" t="s">
        <v>29</v>
      </c>
      <c r="F49">
        <v>2016</v>
      </c>
      <c r="G49" t="str">
        <f t="shared" si="0"/>
        <v>Mayo 2016</v>
      </c>
    </row>
    <row r="50" spans="5:7">
      <c r="E50" t="s">
        <v>30</v>
      </c>
      <c r="F50">
        <v>2016</v>
      </c>
      <c r="G50" t="str">
        <f t="shared" si="0"/>
        <v>Junio 2016</v>
      </c>
    </row>
    <row r="51" spans="5:7">
      <c r="E51" t="s">
        <v>31</v>
      </c>
      <c r="F51">
        <v>2016</v>
      </c>
      <c r="G51" t="str">
        <f t="shared" si="0"/>
        <v>Julio 2016</v>
      </c>
    </row>
    <row r="52" spans="5:7">
      <c r="E52" t="s">
        <v>32</v>
      </c>
      <c r="F52">
        <v>2016</v>
      </c>
      <c r="G52" t="str">
        <f t="shared" si="0"/>
        <v>Agosto 2016</v>
      </c>
    </row>
    <row r="53" spans="5:7">
      <c r="E53" t="s">
        <v>33</v>
      </c>
      <c r="F53">
        <v>2016</v>
      </c>
      <c r="G53" t="str">
        <f t="shared" si="0"/>
        <v>Septiembre 2016</v>
      </c>
    </row>
    <row r="54" spans="5:7">
      <c r="E54" t="s">
        <v>34</v>
      </c>
      <c r="F54">
        <v>2016</v>
      </c>
      <c r="G54" t="str">
        <f t="shared" si="0"/>
        <v>Octubre 2016</v>
      </c>
    </row>
    <row r="55" spans="5:7">
      <c r="E55" t="s">
        <v>35</v>
      </c>
      <c r="F55">
        <v>2016</v>
      </c>
      <c r="G55" t="str">
        <f t="shared" si="0"/>
        <v>Noviembre 2016</v>
      </c>
    </row>
    <row r="56" spans="5:7">
      <c r="E56" t="s">
        <v>36</v>
      </c>
      <c r="F56">
        <v>2016</v>
      </c>
      <c r="G56" t="str">
        <f t="shared" si="0"/>
        <v>Diciembre 2016</v>
      </c>
    </row>
    <row r="57" spans="5:7">
      <c r="E57" t="s">
        <v>25</v>
      </c>
      <c r="F57">
        <v>2017</v>
      </c>
      <c r="G57" t="str">
        <f t="shared" si="0"/>
        <v>Enero  2017</v>
      </c>
    </row>
    <row r="58" spans="5:7">
      <c r="E58" t="s">
        <v>26</v>
      </c>
      <c r="F58">
        <v>2017</v>
      </c>
      <c r="G58" t="str">
        <f t="shared" si="0"/>
        <v>Febrero 2017</v>
      </c>
    </row>
    <row r="59" spans="5:7">
      <c r="E59" t="s">
        <v>27</v>
      </c>
      <c r="F59">
        <v>2017</v>
      </c>
      <c r="G59" t="str">
        <f t="shared" si="0"/>
        <v>Marzo 2017</v>
      </c>
    </row>
    <row r="60" spans="5:7">
      <c r="E60" t="s">
        <v>28</v>
      </c>
      <c r="F60">
        <v>2017</v>
      </c>
      <c r="G60" t="str">
        <f t="shared" si="0"/>
        <v>Abril 2017</v>
      </c>
    </row>
    <row r="61" spans="5:7">
      <c r="E61" t="s">
        <v>29</v>
      </c>
      <c r="F61">
        <v>2017</v>
      </c>
      <c r="G61" t="str">
        <f t="shared" si="0"/>
        <v>Mayo 2017</v>
      </c>
    </row>
    <row r="62" spans="5:7">
      <c r="E62" t="s">
        <v>30</v>
      </c>
      <c r="F62">
        <v>2017</v>
      </c>
      <c r="G62" t="str">
        <f t="shared" si="0"/>
        <v>Junio 2017</v>
      </c>
    </row>
    <row r="63" spans="5:7">
      <c r="E63" t="s">
        <v>31</v>
      </c>
      <c r="F63">
        <v>2017</v>
      </c>
      <c r="G63" t="str">
        <f t="shared" si="0"/>
        <v>Julio 2017</v>
      </c>
    </row>
    <row r="64" spans="5:7">
      <c r="E64" t="s">
        <v>32</v>
      </c>
      <c r="F64">
        <v>2017</v>
      </c>
      <c r="G64" t="str">
        <f t="shared" si="0"/>
        <v>Agosto 2017</v>
      </c>
    </row>
    <row r="65" spans="5:7">
      <c r="E65" t="s">
        <v>33</v>
      </c>
      <c r="F65">
        <v>2017</v>
      </c>
      <c r="G65" t="str">
        <f t="shared" si="0"/>
        <v>Septiembre 2017</v>
      </c>
    </row>
    <row r="66" spans="5:7">
      <c r="E66" t="s">
        <v>34</v>
      </c>
      <c r="F66">
        <v>2017</v>
      </c>
      <c r="G66" t="str">
        <f t="shared" si="0"/>
        <v>Octubre 2017</v>
      </c>
    </row>
    <row r="67" spans="5:7">
      <c r="E67" t="s">
        <v>35</v>
      </c>
      <c r="F67">
        <v>2017</v>
      </c>
      <c r="G67" t="str">
        <f t="shared" si="0"/>
        <v>Noviembre 2017</v>
      </c>
    </row>
    <row r="68" spans="5:7">
      <c r="E68" t="s">
        <v>36</v>
      </c>
      <c r="F68">
        <v>2017</v>
      </c>
      <c r="G68" t="str">
        <f t="shared" si="0"/>
        <v>Diciembre 2017</v>
      </c>
    </row>
    <row r="69" spans="5:7">
      <c r="E69" t="s">
        <v>25</v>
      </c>
      <c r="F69">
        <v>2018</v>
      </c>
      <c r="G69" t="str">
        <f t="shared" si="0"/>
        <v>Enero  2018</v>
      </c>
    </row>
    <row r="70" spans="5:7">
      <c r="E70" t="s">
        <v>26</v>
      </c>
      <c r="F70">
        <v>2018</v>
      </c>
      <c r="G70" t="str">
        <f t="shared" si="0"/>
        <v>Febrero 2018</v>
      </c>
    </row>
    <row r="71" spans="5:7">
      <c r="E71" t="s">
        <v>27</v>
      </c>
      <c r="F71">
        <v>2018</v>
      </c>
      <c r="G71" t="str">
        <f t="shared" si="0"/>
        <v>Marzo 2018</v>
      </c>
    </row>
    <row r="72" spans="5:7">
      <c r="E72" t="s">
        <v>28</v>
      </c>
      <c r="F72">
        <v>2018</v>
      </c>
      <c r="G72" t="str">
        <f t="shared" si="0"/>
        <v>Abril 2018</v>
      </c>
    </row>
    <row r="73" spans="5:7">
      <c r="E73" t="s">
        <v>29</v>
      </c>
      <c r="F73">
        <v>2018</v>
      </c>
      <c r="G73" t="str">
        <f t="shared" si="0"/>
        <v>Mayo 2018</v>
      </c>
    </row>
    <row r="74" spans="5:7">
      <c r="E74" t="s">
        <v>30</v>
      </c>
      <c r="F74">
        <v>2018</v>
      </c>
      <c r="G74" t="str">
        <f t="shared" si="0"/>
        <v>Junio 2018</v>
      </c>
    </row>
    <row r="75" spans="5:7">
      <c r="E75" t="s">
        <v>31</v>
      </c>
      <c r="F75">
        <v>2018</v>
      </c>
      <c r="G75" t="str">
        <f t="shared" si="0"/>
        <v>Julio 2018</v>
      </c>
    </row>
    <row r="76" spans="5:7">
      <c r="E76" t="s">
        <v>32</v>
      </c>
      <c r="F76">
        <v>2018</v>
      </c>
      <c r="G76" t="str">
        <f t="shared" si="0"/>
        <v>Agosto 2018</v>
      </c>
    </row>
    <row r="77" spans="5:7">
      <c r="E77" t="s">
        <v>33</v>
      </c>
      <c r="F77">
        <v>2018</v>
      </c>
      <c r="G77" t="str">
        <f t="shared" si="0"/>
        <v>Septiembre 2018</v>
      </c>
    </row>
    <row r="78" spans="5:7">
      <c r="E78" t="s">
        <v>34</v>
      </c>
      <c r="F78">
        <v>2018</v>
      </c>
      <c r="G78" t="str">
        <f t="shared" si="0"/>
        <v>Octubre 2018</v>
      </c>
    </row>
    <row r="79" spans="5:7">
      <c r="E79" t="s">
        <v>35</v>
      </c>
      <c r="F79">
        <v>2018</v>
      </c>
      <c r="G79" t="str">
        <f t="shared" si="0"/>
        <v>Noviembre 2018</v>
      </c>
    </row>
    <row r="80" spans="5:7">
      <c r="E80" t="s">
        <v>36</v>
      </c>
      <c r="F80">
        <v>2018</v>
      </c>
      <c r="G80" t="str">
        <f t="shared" si="0"/>
        <v>Diciembre 2018</v>
      </c>
    </row>
    <row r="81" spans="5:7">
      <c r="E81" t="s">
        <v>25</v>
      </c>
      <c r="F81">
        <v>2019</v>
      </c>
      <c r="G81" t="str">
        <f t="shared" si="0"/>
        <v>Enero  2019</v>
      </c>
    </row>
    <row r="82" spans="5:7">
      <c r="E82" t="s">
        <v>26</v>
      </c>
      <c r="F82">
        <v>2019</v>
      </c>
      <c r="G82" t="str">
        <f t="shared" si="0"/>
        <v>Febrero 2019</v>
      </c>
    </row>
    <row r="83" spans="5:7">
      <c r="E83" t="s">
        <v>27</v>
      </c>
      <c r="F83">
        <v>2019</v>
      </c>
      <c r="G83" t="str">
        <f t="shared" si="0"/>
        <v>Marzo 2019</v>
      </c>
    </row>
    <row r="84" spans="5:7">
      <c r="E84" t="s">
        <v>28</v>
      </c>
      <c r="F84">
        <v>2019</v>
      </c>
      <c r="G84" t="str">
        <f t="shared" si="0"/>
        <v>Abril 2019</v>
      </c>
    </row>
    <row r="85" spans="5:7">
      <c r="E85" t="s">
        <v>29</v>
      </c>
      <c r="F85">
        <v>2019</v>
      </c>
      <c r="G85" t="str">
        <f t="shared" si="0"/>
        <v>Mayo 2019</v>
      </c>
    </row>
    <row r="86" spans="5:7">
      <c r="E86" t="s">
        <v>30</v>
      </c>
      <c r="F86">
        <v>2019</v>
      </c>
      <c r="G86" t="str">
        <f t="shared" ref="G86:G104" si="2">E86&amp;" "&amp;F86</f>
        <v>Junio 2019</v>
      </c>
    </row>
    <row r="87" spans="5:7">
      <c r="E87" t="s">
        <v>31</v>
      </c>
      <c r="F87">
        <v>2019</v>
      </c>
      <c r="G87" t="str">
        <f t="shared" si="2"/>
        <v>Julio 2019</v>
      </c>
    </row>
    <row r="88" spans="5:7">
      <c r="E88" t="s">
        <v>32</v>
      </c>
      <c r="F88">
        <v>2019</v>
      </c>
      <c r="G88" t="str">
        <f t="shared" si="2"/>
        <v>Agosto 2019</v>
      </c>
    </row>
    <row r="89" spans="5:7">
      <c r="E89" t="s">
        <v>33</v>
      </c>
      <c r="F89">
        <v>2019</v>
      </c>
      <c r="G89" t="str">
        <f t="shared" si="2"/>
        <v>Septiembre 2019</v>
      </c>
    </row>
    <row r="90" spans="5:7">
      <c r="E90" t="s">
        <v>34</v>
      </c>
      <c r="F90">
        <v>2019</v>
      </c>
      <c r="G90" t="str">
        <f t="shared" si="2"/>
        <v>Octubre 2019</v>
      </c>
    </row>
    <row r="91" spans="5:7">
      <c r="E91" t="s">
        <v>35</v>
      </c>
      <c r="F91">
        <v>2019</v>
      </c>
      <c r="G91" t="str">
        <f t="shared" si="2"/>
        <v>Noviembre 2019</v>
      </c>
    </row>
    <row r="92" spans="5:7">
      <c r="E92" t="s">
        <v>36</v>
      </c>
      <c r="F92">
        <v>2019</v>
      </c>
      <c r="G92" t="str">
        <f t="shared" si="2"/>
        <v>Diciembre 2019</v>
      </c>
    </row>
    <row r="93" spans="5:7">
      <c r="E93" t="s">
        <v>25</v>
      </c>
      <c r="F93">
        <v>2020</v>
      </c>
      <c r="G93" t="str">
        <f t="shared" si="2"/>
        <v>Enero  2020</v>
      </c>
    </row>
    <row r="94" spans="5:7">
      <c r="E94" t="s">
        <v>26</v>
      </c>
      <c r="F94">
        <v>2020</v>
      </c>
      <c r="G94" t="str">
        <f t="shared" si="2"/>
        <v>Febrero 2020</v>
      </c>
    </row>
    <row r="95" spans="5:7">
      <c r="E95" t="s">
        <v>27</v>
      </c>
      <c r="F95">
        <v>2020</v>
      </c>
      <c r="G95" t="str">
        <f t="shared" si="2"/>
        <v>Marzo 2020</v>
      </c>
    </row>
    <row r="96" spans="5:7">
      <c r="E96" t="s">
        <v>28</v>
      </c>
      <c r="F96">
        <v>2020</v>
      </c>
      <c r="G96" t="str">
        <f t="shared" si="2"/>
        <v>Abril 2020</v>
      </c>
    </row>
    <row r="97" spans="5:7">
      <c r="E97" t="s">
        <v>29</v>
      </c>
      <c r="F97">
        <v>2020</v>
      </c>
      <c r="G97" t="str">
        <f t="shared" si="2"/>
        <v>Mayo 2020</v>
      </c>
    </row>
    <row r="98" spans="5:7">
      <c r="E98" t="s">
        <v>30</v>
      </c>
      <c r="F98">
        <v>2020</v>
      </c>
      <c r="G98" t="str">
        <f t="shared" si="2"/>
        <v>Junio 2020</v>
      </c>
    </row>
    <row r="99" spans="5:7">
      <c r="E99" t="s">
        <v>31</v>
      </c>
      <c r="F99">
        <v>2020</v>
      </c>
      <c r="G99" t="str">
        <f t="shared" si="2"/>
        <v>Julio 2020</v>
      </c>
    </row>
    <row r="100" spans="5:7">
      <c r="E100" t="s">
        <v>32</v>
      </c>
      <c r="F100">
        <v>2020</v>
      </c>
      <c r="G100" t="str">
        <f t="shared" si="2"/>
        <v>Agosto 2020</v>
      </c>
    </row>
    <row r="101" spans="5:7">
      <c r="E101" t="s">
        <v>33</v>
      </c>
      <c r="F101">
        <v>2020</v>
      </c>
      <c r="G101" t="str">
        <f t="shared" si="2"/>
        <v>Septiembre 2020</v>
      </c>
    </row>
    <row r="102" spans="5:7">
      <c r="E102" t="s">
        <v>34</v>
      </c>
      <c r="F102">
        <v>2020</v>
      </c>
      <c r="G102" t="str">
        <f t="shared" si="2"/>
        <v>Octubre 2020</v>
      </c>
    </row>
    <row r="103" spans="5:7">
      <c r="E103" t="s">
        <v>35</v>
      </c>
      <c r="F103">
        <v>2020</v>
      </c>
      <c r="G103" t="str">
        <f t="shared" si="2"/>
        <v>Noviembre 2020</v>
      </c>
    </row>
    <row r="104" spans="5:7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/>
  <cols>
    <col min="1" max="1" width="12.7109375" style="45" customWidth="1"/>
    <col min="2" max="2" width="23.5703125" style="63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78" customFormat="1" ht="30">
      <c r="A3" s="77" t="s">
        <v>185</v>
      </c>
      <c r="B3" s="77" t="s">
        <v>184</v>
      </c>
      <c r="C3" s="77" t="s">
        <v>176</v>
      </c>
      <c r="D3" s="77" t="s">
        <v>163</v>
      </c>
      <c r="E3" s="77" t="s">
        <v>164</v>
      </c>
      <c r="F3" s="77" t="s">
        <v>165</v>
      </c>
      <c r="G3" s="77" t="s">
        <v>166</v>
      </c>
      <c r="H3" s="77" t="s">
        <v>167</v>
      </c>
      <c r="I3" s="77" t="s">
        <v>177</v>
      </c>
      <c r="J3" s="77" t="s">
        <v>178</v>
      </c>
      <c r="K3" s="77" t="s">
        <v>179</v>
      </c>
      <c r="L3" s="77" t="s">
        <v>180</v>
      </c>
      <c r="M3" s="77" t="s">
        <v>181</v>
      </c>
      <c r="N3" s="77" t="s">
        <v>182</v>
      </c>
    </row>
    <row r="4" spans="1:15" ht="15" customHeight="1">
      <c r="A4" s="118" t="s">
        <v>183</v>
      </c>
      <c r="B4" s="70" t="s">
        <v>173</v>
      </c>
      <c r="C4" s="71" t="str">
        <f>IFERROR(GETPIVOTDATA("Tiempo estipulado",PIVOT!$A$4,"Tipo de Solicitud","Página Web","MES",C3),"")</f>
        <v/>
      </c>
      <c r="D4" s="71">
        <f>IFERROR(GETPIVOTDATA("Tiempo estipulado",PIVOT!$A$4,"Tipo de Solicitud","Página Web","MES",D3),"")</f>
        <v>2</v>
      </c>
      <c r="E4" s="71">
        <f>IFERROR(GETPIVOTDATA("Tiempo estipulado",PIVOT!$A$4,"Tipo de Solicitud","Página Web","MES",E3),"")</f>
        <v>4</v>
      </c>
      <c r="F4" s="71" t="str">
        <f>IFERROR(GETPIVOTDATA("Tiempo estipulado",PIVOT!$A$4,"Tipo de Solicitud","Página Web","MES",F3),"")</f>
        <v/>
      </c>
      <c r="G4" s="71" t="str">
        <f>IFERROR(GETPIVOTDATA("Tiempo estipulado",PIVOT!$A$4,"Tipo de Solicitud","Página Web","MES",G3),"")</f>
        <v/>
      </c>
      <c r="H4" s="71">
        <f>IFERROR(GETPIVOTDATA("Tiempo estipulado",PIVOT!$A$4,"Tipo de Solicitud","Página Web","MES",H3),"")</f>
        <v>2</v>
      </c>
      <c r="I4" s="71" t="str">
        <f>IFERROR(GETPIVOTDATA("Tiempo estipulado",PIVOT!$A$4,"Tipo de Solicitud","Página Web","MES",I3),"")</f>
        <v/>
      </c>
      <c r="J4" s="71" t="str">
        <f>IFERROR(GETPIVOTDATA("Tiempo estipulado",PIVOT!$A$4,"Tipo de Solicitud","Página Web","MES",J3),"")</f>
        <v/>
      </c>
      <c r="K4" s="71" t="str">
        <f>IFERROR(GETPIVOTDATA("Tiempo estipulado",PIVOT!$A$4,"Tipo de Solicitud","Página Web","MES",K3),"")</f>
        <v/>
      </c>
      <c r="L4" s="71" t="str">
        <f>IFERROR(GETPIVOTDATA("Tiempo estipulado",PIVOT!$A$4,"Tipo de Solicitud","Página Web","MES",L3),"")</f>
        <v/>
      </c>
      <c r="M4" s="71" t="str">
        <f>IFERROR(GETPIVOTDATA("Tiempo estipulado",PIVOT!$A$4,"Tipo de Solicitud","Página Web","MES",M3),"")</f>
        <v/>
      </c>
      <c r="N4" s="71" t="str">
        <f>IFERROR(GETPIVOTDATA("Tiempo estipulado",PIVOT!$A$4,"Tipo de Solicitud","Página Web","MES",N3),"")</f>
        <v/>
      </c>
    </row>
    <row r="5" spans="1:15">
      <c r="A5" s="118"/>
      <c r="B5" s="70" t="s">
        <v>196</v>
      </c>
      <c r="C5" s="71" t="str">
        <f>IFERROR(GETPIVOTDATA("Tiempo estipulado",PIVOT!$A$4,"Tipo de Solicitud","Página Web","MES",C3,"Cumplimiento","A TIEMPO"),"")</f>
        <v/>
      </c>
      <c r="D5" s="71">
        <f>IFERROR(GETPIVOTDATA("Tiempo estipulado",PIVOT!$A$4,"Tipo de Solicitud","Página Web","MES",D3,"Cumplimiento","A TIEMPO"),"")</f>
        <v>2</v>
      </c>
      <c r="E5" s="71">
        <f>IFERROR(GETPIVOTDATA("Tiempo estipulado",PIVOT!$A$4,"Tipo de Solicitud","Página Web","MES",E3,"Cumplimiento","A TIEMPO"),"")</f>
        <v>3</v>
      </c>
      <c r="F5" s="71" t="str">
        <f>IFERROR(GETPIVOTDATA("Tiempo estipulado",PIVOT!$A$4,"Tipo de Solicitud","Página Web","MES",F3,"Cumplimiento","A TIEMPO"),"")</f>
        <v/>
      </c>
      <c r="G5" s="71" t="str">
        <f>IFERROR(GETPIVOTDATA("Tiempo estipulado",PIVOT!$A$4,"Tipo de Solicitud","Página Web","MES",G3,"Cumplimiento","A TIEMPO"),"")</f>
        <v/>
      </c>
      <c r="H5" s="71">
        <f>IFERROR(GETPIVOTDATA("Tiempo estipulado",PIVOT!$A$4,"Tipo de Solicitud","Página Web","MES",H3,"Cumplimiento","A TIEMPO"),"")</f>
        <v>2</v>
      </c>
      <c r="I5" s="71" t="str">
        <f>IFERROR(GETPIVOTDATA("Tiempo estipulado",PIVOT!$A$4,"Tipo de Solicitud","Página Web","MES",I3,"Cumplimiento","A TIEMPO"),"")</f>
        <v/>
      </c>
      <c r="J5" s="71" t="str">
        <f>IFERROR(GETPIVOTDATA("Tiempo estipulado",PIVOT!$A$4,"Tipo de Solicitud","Página Web","MES",J3,"Cumplimiento","A TIEMPO"),"")</f>
        <v/>
      </c>
      <c r="K5" s="71" t="str">
        <f>IFERROR(GETPIVOTDATA("Tiempo estipulado",PIVOT!$A$4,"Tipo de Solicitud","Página Web","MES",K3,"Cumplimiento","A TIEMPO"),"")</f>
        <v/>
      </c>
      <c r="L5" s="71" t="str">
        <f>IFERROR(GETPIVOTDATA("Tiempo estipulado",PIVOT!$A$4,"Tipo de Solicitud","Página Web","MES",L3,"Cumplimiento","A TIEMPO"),"")</f>
        <v/>
      </c>
      <c r="M5" s="71" t="str">
        <f>IFERROR(GETPIVOTDATA("Tiempo estipulado",PIVOT!$A$4,"Tipo de Solicitud","Página Web","MES",M3,"Cumplimiento","A TIEMPO"),"")</f>
        <v/>
      </c>
      <c r="N5" s="71" t="str">
        <f>IFERROR(GETPIVOTDATA("Tiempo estipulado",PIVOT!$A$4,"Tipo de Solicitud","Página Web","MES",N3,"Cumplimiento","A TIEMPO"),"")</f>
        <v/>
      </c>
    </row>
    <row r="6" spans="1:15" ht="31.5">
      <c r="A6" s="118"/>
      <c r="B6" s="72" t="s">
        <v>174</v>
      </c>
      <c r="C6" s="73" t="str">
        <f>+IFERROR(C5/C4,"")</f>
        <v/>
      </c>
      <c r="D6" s="73">
        <f>+IFERROR(D5/D4,"")</f>
        <v>1</v>
      </c>
      <c r="E6" s="73">
        <f>+IFERROR(E5/E4,"")</f>
        <v>0.75</v>
      </c>
      <c r="F6" s="73" t="str">
        <f t="shared" ref="F6:N6" si="0">+IFERROR(F5/F4,"")</f>
        <v/>
      </c>
      <c r="G6" s="73" t="str">
        <f t="shared" si="0"/>
        <v/>
      </c>
      <c r="H6" s="73">
        <f t="shared" si="0"/>
        <v>1</v>
      </c>
      <c r="I6" s="73" t="str">
        <f t="shared" si="0"/>
        <v/>
      </c>
      <c r="J6" s="73" t="str">
        <f t="shared" si="0"/>
        <v/>
      </c>
      <c r="K6" s="73" t="str">
        <f t="shared" si="0"/>
        <v/>
      </c>
      <c r="L6" s="73" t="str">
        <f t="shared" si="0"/>
        <v/>
      </c>
      <c r="M6" s="73" t="str">
        <f t="shared" si="0"/>
        <v/>
      </c>
      <c r="N6" s="73" t="str">
        <f t="shared" si="0"/>
        <v/>
      </c>
      <c r="O6" s="64"/>
    </row>
    <row r="7" spans="1:15" ht="15" customHeight="1">
      <c r="A7" s="118" t="s">
        <v>4</v>
      </c>
      <c r="B7" s="70" t="s">
        <v>173</v>
      </c>
      <c r="C7" s="71" t="str">
        <f>IFERROR(GETPIVOTDATA("Tiempo estipulado",PIVOT!$A$4,"Tipo de Solicitud","Base de Datos","MES",C3),"")</f>
        <v/>
      </c>
      <c r="D7" s="71">
        <f>IFERROR(GETPIVOTDATA("Tiempo estipulado",PIVOT!$A$4,"Tipo de Solicitud","Base de Datos","MES",D3),"")</f>
        <v>2</v>
      </c>
      <c r="E7" s="71">
        <f>IFERROR(GETPIVOTDATA("Tiempo estipulado",PIVOT!$A$4,"Tipo de Solicitud","Base de Datos","MES",E3),"")</f>
        <v>3</v>
      </c>
      <c r="F7" s="71">
        <f>IFERROR(GETPIVOTDATA("Tiempo estipulado",PIVOT!$A$4,"Tipo de Solicitud","Base de Datos","MES",F3),"")</f>
        <v>3</v>
      </c>
      <c r="G7" s="71">
        <f>IFERROR(GETPIVOTDATA("Tiempo estipulado",PIVOT!$A$4,"Tipo de Solicitud","Base de Datos","MES",G3),"")</f>
        <v>1</v>
      </c>
      <c r="H7" s="71" t="str">
        <f>IFERROR(GETPIVOTDATA("Tiempo estipulado",PIVOT!$A$4,"Tipo de Solicitud","Base de Datos","MES",H3),"")</f>
        <v/>
      </c>
      <c r="I7" s="71" t="str">
        <f>IFERROR(GETPIVOTDATA("Tiempo estipulado",PIVOT!$A$4,"Tipo de Solicitud","Base de Datos","MES",I3),"")</f>
        <v/>
      </c>
      <c r="J7" s="71" t="str">
        <f>IFERROR(GETPIVOTDATA("Tiempo estipulado",PIVOT!$A$4,"Tipo de Solicitud","Base de Datos","MES",J3),"")</f>
        <v/>
      </c>
      <c r="K7" s="71" t="str">
        <f>IFERROR(GETPIVOTDATA("Tiempo estipulado",PIVOT!$A$4,"Tipo de Solicitud","Base de Datos","MES",K3),"")</f>
        <v/>
      </c>
      <c r="L7" s="71" t="str">
        <f>IFERROR(GETPIVOTDATA("Tiempo estipulado",PIVOT!$A$4,"Tipo de Solicitud","Base de Datos","MES",L3),"")</f>
        <v/>
      </c>
      <c r="M7" s="71" t="str">
        <f>IFERROR(GETPIVOTDATA("Tiempo estipulado",PIVOT!$A$4,"Tipo de Solicitud","Base de Datos","MES",M3),"")</f>
        <v/>
      </c>
      <c r="N7" s="71" t="str">
        <f>IFERROR(GETPIVOTDATA("Tiempo estipulado",PIVOT!$A$4,"Tipo de Solicitud","Base de Datos","MES",N3),"")</f>
        <v/>
      </c>
    </row>
    <row r="8" spans="1:15" ht="30">
      <c r="A8" s="118"/>
      <c r="B8" s="70" t="s">
        <v>175</v>
      </c>
      <c r="C8" s="71" t="str">
        <f>IFERROR(GETPIVOTDATA("Tiempo estipulado",PIVOT!$A$4,"Tipo de Solicitud","Base de Datos","MES",C3,"Cumplimiento","A TIEMPO"),"")</f>
        <v/>
      </c>
      <c r="D8" s="71">
        <f>IFERROR(GETPIVOTDATA("Tiempo estipulado",PIVOT!$A$4,"Tipo de Solicitud","Base de Datos","MES",D3,"Cumplimiento","A TIEMPO"),"")</f>
        <v>2</v>
      </c>
      <c r="E8" s="71">
        <f>IFERROR(GETPIVOTDATA("Tiempo estipulado",PIVOT!$A$4,"Tipo de Solicitud","Base de Datos","MES",E3,"Cumplimiento","A TIEMPO"),"")</f>
        <v>3</v>
      </c>
      <c r="F8" s="71">
        <f>IFERROR(GETPIVOTDATA("Tiempo estipulado",PIVOT!$A$4,"Tipo de Solicitud","Base de Datos","MES",F3,"Cumplimiento","A TIEMPO"),"")</f>
        <v>3</v>
      </c>
      <c r="G8" s="71">
        <f>IFERROR(GETPIVOTDATA("Tiempo estipulado",PIVOT!$A$4,"Tipo de Solicitud","Base de Datos","MES",G3,"Cumplimiento","A TIEMPO"),"")</f>
        <v>1</v>
      </c>
      <c r="H8" s="71" t="str">
        <f>IFERROR(GETPIVOTDATA("Tiempo estipulado",PIVOT!$A$4,"Tipo de Solicitud","Base de Datos","MES",H3,"Cumplimiento","A TIEMPO"),"")</f>
        <v/>
      </c>
      <c r="I8" s="71" t="str">
        <f>IFERROR(GETPIVOTDATA("Tiempo estipulado",PIVOT!$A$4,"Tipo de Solicitud","Base de Datos","MES",I3,"Cumplimiento","A TIEMPO"),"")</f>
        <v/>
      </c>
      <c r="J8" s="71" t="str">
        <f>IFERROR(GETPIVOTDATA("Tiempo estipulado",PIVOT!$A$4,"Tipo de Solicitud","Base de Datos","MES",J3,"Cumplimiento","A TIEMPO"),"")</f>
        <v/>
      </c>
      <c r="K8" s="71" t="str">
        <f>IFERROR(GETPIVOTDATA("Tiempo estipulado",PIVOT!$A$4,"Tipo de Solicitud","Base de Datos","MES",K3,"Cumplimiento","A TIEMPO"),"")</f>
        <v/>
      </c>
      <c r="L8" s="71" t="str">
        <f>IFERROR(GETPIVOTDATA("Tiempo estipulado",PIVOT!$A$4,"Tipo de Solicitud","Base de Datos","MES",L3,"Cumplimiento","A TIEMPO"),"")</f>
        <v/>
      </c>
      <c r="M8" s="71" t="str">
        <f>IFERROR(GETPIVOTDATA("Tiempo estipulado",PIVOT!$A$4,"Tipo de Solicitud","Base de Datos","MES",M3,"Cumplimiento","A TIEMPO"),"")</f>
        <v/>
      </c>
      <c r="N8" s="71" t="str">
        <f>IFERROR(GETPIVOTDATA("Tiempo estipulado",PIVOT!$A$4,"Tipo de Solicitud","Base de Datos","MES",N3,"Cumplimiento","A TIEMPO"),"")</f>
        <v/>
      </c>
    </row>
    <row r="9" spans="1:15" ht="31.5">
      <c r="A9" s="118"/>
      <c r="B9" s="72" t="s">
        <v>174</v>
      </c>
      <c r="C9" s="73" t="str">
        <f>+IFERROR(C8/C7,"")</f>
        <v/>
      </c>
      <c r="D9" s="73">
        <f>+IFERROR(D8/D7,"")</f>
        <v>1</v>
      </c>
      <c r="E9" s="73">
        <f>+IFERROR(E8/E7,"")</f>
        <v>1</v>
      </c>
      <c r="F9" s="73">
        <f t="shared" ref="F9:N9" si="1">+IFERROR(F8/F7,"")</f>
        <v>1</v>
      </c>
      <c r="G9" s="73">
        <f t="shared" si="1"/>
        <v>1</v>
      </c>
      <c r="H9" s="73" t="str">
        <f t="shared" si="1"/>
        <v/>
      </c>
      <c r="I9" s="73" t="str">
        <f t="shared" si="1"/>
        <v/>
      </c>
      <c r="J9" s="73" t="str">
        <f t="shared" si="1"/>
        <v/>
      </c>
      <c r="K9" s="73" t="str">
        <f t="shared" si="1"/>
        <v/>
      </c>
      <c r="L9" s="73" t="str">
        <f t="shared" si="1"/>
        <v/>
      </c>
      <c r="M9" s="73" t="str">
        <f t="shared" si="1"/>
        <v/>
      </c>
      <c r="N9" s="73" t="str">
        <f t="shared" si="1"/>
        <v/>
      </c>
    </row>
    <row r="10" spans="1:15" ht="15" customHeight="1">
      <c r="A10" s="118" t="s">
        <v>5</v>
      </c>
      <c r="B10" s="70" t="s">
        <v>173</v>
      </c>
      <c r="C10" s="71" t="str">
        <f>IFERROR(GETPIVOTDATA("Tiempo estipulado",PIVOT!$A$4,"Tipo de Solicitud","Recursos Humanos","MES",C3),"")</f>
        <v/>
      </c>
      <c r="D10" s="71" t="str">
        <f>IFERROR(GETPIVOTDATA("Tiempo estipulado",PIVOT!$A$4,"Tipo de Solicitud","Recursos Humanos","MES",D3),"")</f>
        <v/>
      </c>
      <c r="E10" s="71" t="str">
        <f>IFERROR(GETPIVOTDATA("Tiempo estipulado",PIVOT!$A$4,"Tipo de Solicitud","Recursos Humanos","MES",E3),"")</f>
        <v/>
      </c>
      <c r="F10" s="71">
        <f>IFERROR(GETPIVOTDATA("Tiempo estipulado",PIVOT!$A$4,"Tipo de Solicitud","Recursos Humanos","MES",F3),"")</f>
        <v>5</v>
      </c>
      <c r="G10" s="71">
        <f>IFERROR(GETPIVOTDATA("Tiempo estipulado",PIVOT!$A$4,"Tipo de Solicitud","Recursos Humanos","MES",G3),"")</f>
        <v>1</v>
      </c>
      <c r="H10" s="71">
        <f>IFERROR(GETPIVOTDATA("Tiempo estipulado",PIVOT!$A$4,"Tipo de Solicitud","Recursos Humanos","MES",H3),"")</f>
        <v>1</v>
      </c>
      <c r="I10" s="71">
        <f>IFERROR(GETPIVOTDATA("Tiempo estipulado",PIVOT!$A$4,"Tipo de Solicitud","Recursos Humanos","MES",I3),"")</f>
        <v>2</v>
      </c>
      <c r="J10" s="71">
        <f>IFERROR(GETPIVOTDATA("Tiempo estipulado",PIVOT!$A$4,"Tipo de Solicitud","Recursos Humanos","MES",J3),"")</f>
        <v>1</v>
      </c>
      <c r="K10" s="71" t="str">
        <f>IFERROR(GETPIVOTDATA("Tiempo estipulado",PIVOT!$A$4,"Tipo de Solicitud","Recursos Humanos","MES",K3),"")</f>
        <v/>
      </c>
      <c r="L10" s="71" t="str">
        <f>IFERROR(GETPIVOTDATA("Tiempo estipulado",PIVOT!$A$4,"Tipo de Solicitud","Recursos Humanos","MES",L3),"")</f>
        <v/>
      </c>
      <c r="M10" s="71" t="str">
        <f>IFERROR(GETPIVOTDATA("Tiempo estipulado",PIVOT!$A$4,"Tipo de Solicitud","Recursos Humanos","MES",M3),"")</f>
        <v/>
      </c>
      <c r="N10" s="71" t="str">
        <f>IFERROR(GETPIVOTDATA("Tiempo estipulado",PIVOT!$A$4,"Tipo de Solicitud","Recursos Humanos","MES",N3),"")</f>
        <v/>
      </c>
    </row>
    <row r="11" spans="1:15">
      <c r="A11" s="118"/>
      <c r="B11" s="70" t="s">
        <v>197</v>
      </c>
      <c r="C11" s="71" t="str">
        <f>IFERROR(+GETPIVOTDATA("Tiempo estipulado",PIVOT!$A$4,"Tipo de Solicitud","Recursos Humanos","MES",C3,"Cumplimiento","A TIEMPO"),"")</f>
        <v/>
      </c>
      <c r="D11" s="71" t="str">
        <f>IFERROR(+GETPIVOTDATA("Tiempo estipulado",PIVOT!$A$4,"Tipo de Solicitud","Recursos Humanos","MES",D3,"Cumplimiento","A TIEMPO"),"")</f>
        <v/>
      </c>
      <c r="E11" s="71" t="str">
        <f>IFERROR(+GETPIVOTDATA("Tiempo estipulado",PIVOT!$A$4,"Tipo de Solicitud","Recursos Humanos","MES",E3,"Cumplimiento","A TIEMPO"),"")</f>
        <v/>
      </c>
      <c r="F11" s="71">
        <f>IFERROR(+GETPIVOTDATA("Tiempo estipulado",PIVOT!$A$4,"Tipo de Solicitud","Recursos Humanos","MES",F3,"Cumplimiento","A TIEMPO"),"")</f>
        <v>4</v>
      </c>
      <c r="G11" s="71">
        <f>IFERROR(+GETPIVOTDATA("Tiempo estipulado",PIVOT!$A$4,"Tipo de Solicitud","Recursos Humanos","MES",G3,"Cumplimiento","A TIEMPO"),"")</f>
        <v>1</v>
      </c>
      <c r="H11" s="71">
        <f>IFERROR(+GETPIVOTDATA("Tiempo estipulado",PIVOT!$A$4,"Tipo de Solicitud","Recursos Humanos","MES",H3,"Cumplimiento","A TIEMPO"),"")</f>
        <v>1</v>
      </c>
      <c r="I11" s="71">
        <f>IFERROR(+GETPIVOTDATA("Tiempo estipulado",PIVOT!$A$4,"Tipo de Solicitud","Recursos Humanos","MES",I3,"Cumplimiento","A TIEMPO"),"")</f>
        <v>2</v>
      </c>
      <c r="J11" s="71">
        <f>IFERROR(+GETPIVOTDATA("Tiempo estipulado",PIVOT!$A$4,"Tipo de Solicitud","Recursos Humanos","MES",J3,"Cumplimiento","A TIEMPO"),"")</f>
        <v>1</v>
      </c>
      <c r="K11" s="71" t="str">
        <f>IFERROR(+GETPIVOTDATA("Tiempo estipulado",PIVOT!$A$4,"Tipo de Solicitud","Recursos Humanos","MES",K3,"Cumplimiento","A TIEMPO"),"")</f>
        <v/>
      </c>
      <c r="L11" s="71" t="str">
        <f>IFERROR(+GETPIVOTDATA("Tiempo estipulado",PIVOT!$A$4,"Tipo de Solicitud","Recursos Humanos","MES",L3,"Cumplimiento","A TIEMPO"),"")</f>
        <v/>
      </c>
      <c r="M11" s="71" t="str">
        <f>IFERROR(+GETPIVOTDATA("Tiempo estipulado",PIVOT!$A$4,"Tipo de Solicitud","Recursos Humanos","MES",M3,"Cumplimiento","A TIEMPO"),"")</f>
        <v/>
      </c>
      <c r="N11" s="71" t="str">
        <f>IFERROR(+GETPIVOTDATA("Tiempo estipulado",PIVOT!$A$4,"Tipo de Solicitud","Recursos Humanos","MES",N3,"Cumplimiento","A TIEMPO"),"")</f>
        <v/>
      </c>
    </row>
    <row r="12" spans="1:15" ht="31.5">
      <c r="A12" s="118"/>
      <c r="B12" s="74" t="s">
        <v>174</v>
      </c>
      <c r="C12" s="75" t="str">
        <f>+IFERROR(C11/C10,"")</f>
        <v/>
      </c>
      <c r="D12" s="75" t="str">
        <f>+IFERROR(D11/D10,"")</f>
        <v/>
      </c>
      <c r="E12" s="75" t="str">
        <f>+IFERROR(E11/E10,"")</f>
        <v/>
      </c>
      <c r="F12" s="75">
        <f t="shared" ref="F12:N12" si="2">+IFERROR(F11/F10,"")</f>
        <v>0.8</v>
      </c>
      <c r="G12" s="75">
        <f t="shared" si="2"/>
        <v>1</v>
      </c>
      <c r="H12" s="75">
        <f t="shared" si="2"/>
        <v>1</v>
      </c>
      <c r="I12" s="75">
        <f t="shared" si="2"/>
        <v>1</v>
      </c>
      <c r="J12" s="75">
        <f t="shared" si="2"/>
        <v>1</v>
      </c>
      <c r="K12" s="75" t="str">
        <f t="shared" si="2"/>
        <v/>
      </c>
      <c r="L12" s="75" t="str">
        <f t="shared" si="2"/>
        <v/>
      </c>
      <c r="M12" s="75" t="str">
        <f t="shared" si="2"/>
        <v/>
      </c>
      <c r="N12" s="75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31"/>
  <sheetViews>
    <sheetView workbookViewId="0">
      <selection activeCell="B23" sqref="B23"/>
    </sheetView>
  </sheetViews>
  <sheetFormatPr baseColWidth="10" defaultColWidth="9.140625" defaultRowHeight="15"/>
  <cols>
    <col min="1" max="1" width="25.85546875" bestFit="1" customWidth="1"/>
    <col min="2" max="2" width="20.8554687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>
      <c r="A3" s="5" t="s">
        <v>16</v>
      </c>
      <c r="B3" s="5" t="s">
        <v>225</v>
      </c>
    </row>
    <row r="4" spans="1:8">
      <c r="B4" t="s">
        <v>75</v>
      </c>
      <c r="E4" t="s">
        <v>202</v>
      </c>
      <c r="F4" t="s">
        <v>76</v>
      </c>
      <c r="G4" t="s">
        <v>203</v>
      </c>
      <c r="H4" t="s">
        <v>204</v>
      </c>
    </row>
    <row r="5" spans="1:8">
      <c r="A5" s="5" t="s">
        <v>226</v>
      </c>
      <c r="B5" t="s">
        <v>11</v>
      </c>
      <c r="C5" t="s">
        <v>10</v>
      </c>
      <c r="D5" t="s">
        <v>24</v>
      </c>
      <c r="F5" t="s">
        <v>11</v>
      </c>
    </row>
    <row r="6" spans="1:8">
      <c r="A6" s="54" t="s">
        <v>163</v>
      </c>
      <c r="B6" s="7"/>
      <c r="C6" s="7"/>
      <c r="D6" s="7"/>
      <c r="E6" s="7"/>
      <c r="F6" s="7"/>
      <c r="G6" s="7"/>
      <c r="H6" s="7"/>
    </row>
    <row r="7" spans="1:8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>
      <c r="A8" s="19" t="s">
        <v>159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>
      <c r="A9" s="54" t="s">
        <v>205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>
      <c r="A10" s="54" t="s">
        <v>164</v>
      </c>
      <c r="B10" s="7"/>
      <c r="C10" s="7"/>
      <c r="D10" s="7"/>
      <c r="E10" s="7"/>
      <c r="F10" s="7"/>
      <c r="G10" s="7"/>
      <c r="H10" s="7"/>
    </row>
    <row r="11" spans="1:8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>
      <c r="A12" s="19" t="s">
        <v>159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>
      <c r="A13" s="54" t="s">
        <v>206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>
      <c r="A14" s="54" t="s">
        <v>165</v>
      </c>
      <c r="B14" s="7"/>
      <c r="C14" s="7"/>
      <c r="D14" s="7"/>
      <c r="E14" s="7"/>
      <c r="F14" s="7"/>
      <c r="G14" s="7"/>
      <c r="H14" s="7"/>
    </row>
    <row r="15" spans="1:8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>
      <c r="A16" s="19" t="s">
        <v>159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>
      <c r="A17" s="54" t="s">
        <v>207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>
      <c r="A18" s="54" t="s">
        <v>166</v>
      </c>
      <c r="B18" s="7"/>
      <c r="C18" s="7"/>
      <c r="D18" s="7"/>
      <c r="E18" s="7"/>
      <c r="F18" s="7"/>
      <c r="G18" s="7"/>
      <c r="H18" s="7"/>
    </row>
    <row r="19" spans="1:8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>
      <c r="A20" s="19" t="s">
        <v>159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>
      <c r="A21" s="54" t="s">
        <v>208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>
      <c r="A22" s="54" t="s">
        <v>167</v>
      </c>
      <c r="B22" s="7"/>
      <c r="C22" s="7"/>
      <c r="D22" s="7"/>
      <c r="E22" s="7"/>
      <c r="F22" s="7"/>
      <c r="G22" s="7"/>
      <c r="H22" s="7"/>
    </row>
    <row r="23" spans="1:8">
      <c r="A23" s="19" t="s">
        <v>159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>
      <c r="A24" s="54" t="s">
        <v>209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>
      <c r="A25" s="54" t="s">
        <v>177</v>
      </c>
      <c r="B25" s="7"/>
      <c r="C25" s="7"/>
      <c r="D25" s="7"/>
      <c r="E25" s="7"/>
      <c r="F25" s="7"/>
      <c r="G25" s="7"/>
      <c r="H25" s="7"/>
    </row>
    <row r="26" spans="1:8">
      <c r="A26" s="19" t="s">
        <v>159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>
      <c r="A27" s="54" t="s">
        <v>210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>
      <c r="A28" s="54" t="s">
        <v>178</v>
      </c>
      <c r="B28" s="7"/>
      <c r="C28" s="7"/>
      <c r="D28" s="7"/>
      <c r="E28" s="7"/>
      <c r="F28" s="7"/>
      <c r="G28" s="7"/>
      <c r="H28" s="7"/>
    </row>
    <row r="29" spans="1:8">
      <c r="A29" s="19" t="s">
        <v>159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>
      <c r="A30" s="54" t="s">
        <v>211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>
      <c r="A31" s="54" t="s">
        <v>204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D56"/>
  <sheetViews>
    <sheetView workbookViewId="0">
      <selection activeCell="B23" sqref="B23"/>
    </sheetView>
  </sheetViews>
  <sheetFormatPr baseColWidth="10" defaultColWidth="9.140625" defaultRowHeight="15"/>
  <cols>
    <col min="1" max="1" width="26.42578125" bestFit="1" customWidth="1"/>
    <col min="2" max="2" width="20.8554687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>
      <c r="A4" s="5" t="s">
        <v>16</v>
      </c>
      <c r="B4" s="5" t="s">
        <v>225</v>
      </c>
    </row>
    <row r="5" spans="1:4">
      <c r="A5" s="5" t="s">
        <v>226</v>
      </c>
      <c r="B5" t="s">
        <v>75</v>
      </c>
      <c r="C5" t="s">
        <v>76</v>
      </c>
      <c r="D5" t="s">
        <v>204</v>
      </c>
    </row>
    <row r="6" spans="1:4">
      <c r="A6" s="54" t="s">
        <v>163</v>
      </c>
      <c r="B6" s="7"/>
      <c r="C6" s="7"/>
      <c r="D6" s="7"/>
    </row>
    <row r="7" spans="1:4">
      <c r="A7" s="19" t="s">
        <v>6</v>
      </c>
      <c r="B7" s="7"/>
      <c r="C7" s="7"/>
      <c r="D7" s="7"/>
    </row>
    <row r="8" spans="1:4">
      <c r="A8" s="55" t="s">
        <v>11</v>
      </c>
      <c r="B8" s="7">
        <v>2</v>
      </c>
      <c r="C8" s="7"/>
      <c r="D8" s="7">
        <v>2</v>
      </c>
    </row>
    <row r="9" spans="1:4">
      <c r="A9" s="19" t="s">
        <v>212</v>
      </c>
      <c r="B9" s="7">
        <v>2</v>
      </c>
      <c r="C9" s="7"/>
      <c r="D9" s="7">
        <v>2</v>
      </c>
    </row>
    <row r="10" spans="1:4">
      <c r="A10" s="19" t="s">
        <v>4</v>
      </c>
      <c r="B10" s="7"/>
      <c r="C10" s="7"/>
      <c r="D10" s="7"/>
    </row>
    <row r="11" spans="1:4">
      <c r="A11" s="55" t="s">
        <v>11</v>
      </c>
      <c r="B11" s="7">
        <v>2</v>
      </c>
      <c r="C11" s="7"/>
      <c r="D11" s="7">
        <v>2</v>
      </c>
    </row>
    <row r="12" spans="1:4">
      <c r="A12" s="19" t="s">
        <v>213</v>
      </c>
      <c r="B12" s="7">
        <v>2</v>
      </c>
      <c r="C12" s="7"/>
      <c r="D12" s="7">
        <v>2</v>
      </c>
    </row>
    <row r="13" spans="1:4">
      <c r="A13" s="54" t="s">
        <v>205</v>
      </c>
      <c r="B13" s="7">
        <v>4</v>
      </c>
      <c r="C13" s="7"/>
      <c r="D13" s="7">
        <v>4</v>
      </c>
    </row>
    <row r="14" spans="1:4">
      <c r="A14" s="54" t="s">
        <v>164</v>
      </c>
      <c r="B14" s="7"/>
      <c r="C14" s="7"/>
      <c r="D14" s="7"/>
    </row>
    <row r="15" spans="1:4">
      <c r="A15" s="19" t="s">
        <v>6</v>
      </c>
      <c r="B15" s="7"/>
      <c r="C15" s="7"/>
      <c r="D15" s="7"/>
    </row>
    <row r="16" spans="1:4">
      <c r="A16" s="55" t="s">
        <v>11</v>
      </c>
      <c r="B16" s="7">
        <v>3</v>
      </c>
      <c r="C16" s="7">
        <v>1</v>
      </c>
      <c r="D16" s="7">
        <v>4</v>
      </c>
    </row>
    <row r="17" spans="1:4">
      <c r="A17" s="19" t="s">
        <v>212</v>
      </c>
      <c r="B17" s="7">
        <v>3</v>
      </c>
      <c r="C17" s="7">
        <v>1</v>
      </c>
      <c r="D17" s="7">
        <v>4</v>
      </c>
    </row>
    <row r="18" spans="1:4">
      <c r="A18" s="19" t="s">
        <v>4</v>
      </c>
      <c r="B18" s="7"/>
      <c r="C18" s="7"/>
      <c r="D18" s="7"/>
    </row>
    <row r="19" spans="1:4">
      <c r="A19" s="55" t="s">
        <v>11</v>
      </c>
      <c r="B19" s="7">
        <v>3</v>
      </c>
      <c r="C19" s="7"/>
      <c r="D19" s="7">
        <v>3</v>
      </c>
    </row>
    <row r="20" spans="1:4">
      <c r="A20" s="19" t="s">
        <v>213</v>
      </c>
      <c r="B20" s="7">
        <v>3</v>
      </c>
      <c r="C20" s="7"/>
      <c r="D20" s="7">
        <v>3</v>
      </c>
    </row>
    <row r="21" spans="1:4">
      <c r="A21" s="54" t="s">
        <v>206</v>
      </c>
      <c r="B21" s="7">
        <v>6</v>
      </c>
      <c r="C21" s="7">
        <v>1</v>
      </c>
      <c r="D21" s="7">
        <v>7</v>
      </c>
    </row>
    <row r="22" spans="1:4">
      <c r="A22" s="54" t="s">
        <v>165</v>
      </c>
      <c r="B22" s="7"/>
      <c r="C22" s="7"/>
      <c r="D22" s="7"/>
    </row>
    <row r="23" spans="1:4">
      <c r="A23" s="19" t="s">
        <v>5</v>
      </c>
      <c r="B23" s="7"/>
      <c r="C23" s="7"/>
      <c r="D23" s="7"/>
    </row>
    <row r="24" spans="1:4">
      <c r="A24" s="55" t="s">
        <v>11</v>
      </c>
      <c r="B24" s="7">
        <v>4</v>
      </c>
      <c r="C24" s="7">
        <v>1</v>
      </c>
      <c r="D24" s="7">
        <v>5</v>
      </c>
    </row>
    <row r="25" spans="1:4">
      <c r="A25" s="19" t="s">
        <v>214</v>
      </c>
      <c r="B25" s="7">
        <v>4</v>
      </c>
      <c r="C25" s="7">
        <v>1</v>
      </c>
      <c r="D25" s="7">
        <v>5</v>
      </c>
    </row>
    <row r="26" spans="1:4">
      <c r="A26" s="19" t="s">
        <v>4</v>
      </c>
      <c r="B26" s="7"/>
      <c r="C26" s="7"/>
      <c r="D26" s="7"/>
    </row>
    <row r="27" spans="1:4">
      <c r="A27" s="55" t="s">
        <v>11</v>
      </c>
      <c r="B27" s="7">
        <v>3</v>
      </c>
      <c r="C27" s="7"/>
      <c r="D27" s="7">
        <v>3</v>
      </c>
    </row>
    <row r="28" spans="1:4">
      <c r="A28" s="19" t="s">
        <v>213</v>
      </c>
      <c r="B28" s="7">
        <v>3</v>
      </c>
      <c r="C28" s="7"/>
      <c r="D28" s="7">
        <v>3</v>
      </c>
    </row>
    <row r="29" spans="1:4">
      <c r="A29" s="54" t="s">
        <v>207</v>
      </c>
      <c r="B29" s="7">
        <v>7</v>
      </c>
      <c r="C29" s="7">
        <v>1</v>
      </c>
      <c r="D29" s="7">
        <v>8</v>
      </c>
    </row>
    <row r="30" spans="1:4">
      <c r="A30" s="54" t="s">
        <v>166</v>
      </c>
      <c r="B30" s="7"/>
      <c r="C30" s="7"/>
      <c r="D30" s="7"/>
    </row>
    <row r="31" spans="1:4">
      <c r="A31" s="19" t="s">
        <v>5</v>
      </c>
      <c r="B31" s="7"/>
      <c r="C31" s="7"/>
      <c r="D31" s="7"/>
    </row>
    <row r="32" spans="1:4">
      <c r="A32" s="55" t="s">
        <v>11</v>
      </c>
      <c r="B32" s="7">
        <v>1</v>
      </c>
      <c r="C32" s="7"/>
      <c r="D32" s="7">
        <v>1</v>
      </c>
    </row>
    <row r="33" spans="1:4">
      <c r="A33" s="19" t="s">
        <v>214</v>
      </c>
      <c r="B33" s="7">
        <v>1</v>
      </c>
      <c r="C33" s="7"/>
      <c r="D33" s="7">
        <v>1</v>
      </c>
    </row>
    <row r="34" spans="1:4">
      <c r="A34" s="19" t="s">
        <v>4</v>
      </c>
      <c r="B34" s="7"/>
      <c r="C34" s="7"/>
      <c r="D34" s="7"/>
    </row>
    <row r="35" spans="1:4">
      <c r="A35" s="55" t="s">
        <v>11</v>
      </c>
      <c r="B35" s="7">
        <v>1</v>
      </c>
      <c r="C35" s="7"/>
      <c r="D35" s="7">
        <v>1</v>
      </c>
    </row>
    <row r="36" spans="1:4">
      <c r="A36" s="19" t="s">
        <v>213</v>
      </c>
      <c r="B36" s="7">
        <v>1</v>
      </c>
      <c r="C36" s="7"/>
      <c r="D36" s="7">
        <v>1</v>
      </c>
    </row>
    <row r="37" spans="1:4">
      <c r="A37" s="54" t="s">
        <v>208</v>
      </c>
      <c r="B37" s="7">
        <v>2</v>
      </c>
      <c r="C37" s="7"/>
      <c r="D37" s="7">
        <v>2</v>
      </c>
    </row>
    <row r="38" spans="1:4">
      <c r="A38" s="54" t="s">
        <v>167</v>
      </c>
      <c r="B38" s="7"/>
      <c r="C38" s="7"/>
      <c r="D38" s="7"/>
    </row>
    <row r="39" spans="1:4">
      <c r="A39" s="19" t="s">
        <v>5</v>
      </c>
      <c r="B39" s="7"/>
      <c r="C39" s="7"/>
      <c r="D39" s="7"/>
    </row>
    <row r="40" spans="1:4">
      <c r="A40" s="55" t="s">
        <v>11</v>
      </c>
      <c r="B40" s="7">
        <v>1</v>
      </c>
      <c r="C40" s="7"/>
      <c r="D40" s="7">
        <v>1</v>
      </c>
    </row>
    <row r="41" spans="1:4">
      <c r="A41" s="19" t="s">
        <v>214</v>
      </c>
      <c r="B41" s="7">
        <v>1</v>
      </c>
      <c r="C41" s="7"/>
      <c r="D41" s="7">
        <v>1</v>
      </c>
    </row>
    <row r="42" spans="1:4">
      <c r="A42" s="19" t="s">
        <v>6</v>
      </c>
      <c r="B42" s="7"/>
      <c r="C42" s="7"/>
      <c r="D42" s="7"/>
    </row>
    <row r="43" spans="1:4">
      <c r="A43" s="55" t="s">
        <v>11</v>
      </c>
      <c r="B43" s="7">
        <v>2</v>
      </c>
      <c r="C43" s="7"/>
      <c r="D43" s="7">
        <v>2</v>
      </c>
    </row>
    <row r="44" spans="1:4">
      <c r="A44" s="19" t="s">
        <v>212</v>
      </c>
      <c r="B44" s="7">
        <v>2</v>
      </c>
      <c r="C44" s="7"/>
      <c r="D44" s="7">
        <v>2</v>
      </c>
    </row>
    <row r="45" spans="1:4">
      <c r="A45" s="54" t="s">
        <v>209</v>
      </c>
      <c r="B45" s="7">
        <v>3</v>
      </c>
      <c r="C45" s="7"/>
      <c r="D45" s="7">
        <v>3</v>
      </c>
    </row>
    <row r="46" spans="1:4">
      <c r="A46" s="54" t="s">
        <v>177</v>
      </c>
      <c r="B46" s="7"/>
      <c r="C46" s="7"/>
      <c r="D46" s="7"/>
    </row>
    <row r="47" spans="1:4">
      <c r="A47" s="19" t="s">
        <v>5</v>
      </c>
      <c r="B47" s="7"/>
      <c r="C47" s="7"/>
      <c r="D47" s="7"/>
    </row>
    <row r="48" spans="1:4">
      <c r="A48" s="55" t="s">
        <v>11</v>
      </c>
      <c r="B48" s="7">
        <v>2</v>
      </c>
      <c r="C48" s="7"/>
      <c r="D48" s="7">
        <v>2</v>
      </c>
    </row>
    <row r="49" spans="1:4">
      <c r="A49" s="19" t="s">
        <v>214</v>
      </c>
      <c r="B49" s="7">
        <v>2</v>
      </c>
      <c r="C49" s="7"/>
      <c r="D49" s="7">
        <v>2</v>
      </c>
    </row>
    <row r="50" spans="1:4">
      <c r="A50" s="54" t="s">
        <v>210</v>
      </c>
      <c r="B50" s="7">
        <v>2</v>
      </c>
      <c r="C50" s="7"/>
      <c r="D50" s="7">
        <v>2</v>
      </c>
    </row>
    <row r="51" spans="1:4">
      <c r="A51" s="54" t="s">
        <v>178</v>
      </c>
      <c r="B51" s="7"/>
      <c r="C51" s="7"/>
      <c r="D51" s="7"/>
    </row>
    <row r="52" spans="1:4">
      <c r="A52" s="19" t="s">
        <v>5</v>
      </c>
      <c r="B52" s="7"/>
      <c r="C52" s="7"/>
      <c r="D52" s="7"/>
    </row>
    <row r="53" spans="1:4">
      <c r="A53" s="55" t="s">
        <v>11</v>
      </c>
      <c r="B53" s="7">
        <v>1</v>
      </c>
      <c r="C53" s="7"/>
      <c r="D53" s="7">
        <v>1</v>
      </c>
    </row>
    <row r="54" spans="1:4">
      <c r="A54" s="19" t="s">
        <v>214</v>
      </c>
      <c r="B54" s="7">
        <v>1</v>
      </c>
      <c r="C54" s="7"/>
      <c r="D54" s="7">
        <v>1</v>
      </c>
    </row>
    <row r="55" spans="1:4">
      <c r="A55" s="54" t="s">
        <v>211</v>
      </c>
      <c r="B55" s="7">
        <v>1</v>
      </c>
      <c r="C55" s="7"/>
      <c r="D55" s="7">
        <v>1</v>
      </c>
    </row>
    <row r="56" spans="1:4">
      <c r="A56" s="54" t="s">
        <v>204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EF20F-D9DC-4729-8BB8-784868642B1C}">
  <ds:schemaRefs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e70f9678-d9a4-4cfa-8c44-20482d8adc97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Francis</cp:lastModifiedBy>
  <cp:lastPrinted>2016-12-07T18:43:25Z</cp:lastPrinted>
  <dcterms:created xsi:type="dcterms:W3CDTF">2014-06-09T18:58:16Z</dcterms:created>
  <dcterms:modified xsi:type="dcterms:W3CDTF">2017-01-04T17:04:07Z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