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Contratado\"/>
    </mc:Choice>
  </mc:AlternateContent>
  <bookViews>
    <workbookView xWindow="0" yWindow="0" windowWidth="24000" windowHeight="9735"/>
  </bookViews>
  <sheets>
    <sheet name="NOMINA CONTRATADOS SEPT 2021" sheetId="2" r:id="rId1"/>
  </sheets>
  <definedNames>
    <definedName name="_xlnm.Print_Area" localSheetId="0">'NOMINA CONTRATADOS SEPT 2021'!$A$1:$V$355</definedName>
    <definedName name="_xlnm.Print_Titles" localSheetId="0">'NOMINA CONTRATADOS SEPT 2021'!$11:$15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5" i="2" l="1"/>
  <c r="Q343" i="2"/>
  <c r="K343" i="2"/>
  <c r="J343" i="2"/>
  <c r="I343" i="2"/>
  <c r="T342" i="2"/>
  <c r="P342" i="2"/>
  <c r="O342" i="2"/>
  <c r="S342" i="2" s="1"/>
  <c r="U342" i="2" s="1"/>
  <c r="N342" i="2"/>
  <c r="M342" i="2"/>
  <c r="L342" i="2"/>
  <c r="P341" i="2"/>
  <c r="O341" i="2"/>
  <c r="N341" i="2"/>
  <c r="T341" i="2" s="1"/>
  <c r="M341" i="2"/>
  <c r="L341" i="2"/>
  <c r="P340" i="2"/>
  <c r="O340" i="2"/>
  <c r="N340" i="2"/>
  <c r="M340" i="2"/>
  <c r="T340" i="2" s="1"/>
  <c r="L340" i="2"/>
  <c r="S340" i="2" s="1"/>
  <c r="U340" i="2" s="1"/>
  <c r="S339" i="2"/>
  <c r="U339" i="2" s="1"/>
  <c r="P339" i="2"/>
  <c r="O339" i="2"/>
  <c r="N339" i="2"/>
  <c r="M339" i="2"/>
  <c r="T339" i="2" s="1"/>
  <c r="L339" i="2"/>
  <c r="T338" i="2"/>
  <c r="P338" i="2"/>
  <c r="O338" i="2"/>
  <c r="S338" i="2" s="1"/>
  <c r="U338" i="2" s="1"/>
  <c r="N338" i="2"/>
  <c r="M338" i="2"/>
  <c r="L338" i="2"/>
  <c r="P337" i="2"/>
  <c r="O337" i="2"/>
  <c r="N337" i="2"/>
  <c r="T337" i="2" s="1"/>
  <c r="M337" i="2"/>
  <c r="L337" i="2"/>
  <c r="P336" i="2"/>
  <c r="O336" i="2"/>
  <c r="N336" i="2"/>
  <c r="M336" i="2"/>
  <c r="T336" i="2" s="1"/>
  <c r="L336" i="2"/>
  <c r="S336" i="2" s="1"/>
  <c r="U336" i="2" s="1"/>
  <c r="S335" i="2"/>
  <c r="U335" i="2" s="1"/>
  <c r="P335" i="2"/>
  <c r="O335" i="2"/>
  <c r="N335" i="2"/>
  <c r="M335" i="2"/>
  <c r="T335" i="2" s="1"/>
  <c r="L335" i="2"/>
  <c r="T334" i="2"/>
  <c r="P334" i="2"/>
  <c r="O334" i="2"/>
  <c r="S334" i="2" s="1"/>
  <c r="U334" i="2" s="1"/>
  <c r="N334" i="2"/>
  <c r="M334" i="2"/>
  <c r="L334" i="2"/>
  <c r="P333" i="2"/>
  <c r="O333" i="2"/>
  <c r="N333" i="2"/>
  <c r="T333" i="2" s="1"/>
  <c r="M333" i="2"/>
  <c r="L333" i="2"/>
  <c r="P332" i="2"/>
  <c r="O332" i="2"/>
  <c r="N332" i="2"/>
  <c r="M332" i="2"/>
  <c r="T332" i="2" s="1"/>
  <c r="L332" i="2"/>
  <c r="S332" i="2" s="1"/>
  <c r="U332" i="2" s="1"/>
  <c r="S331" i="2"/>
  <c r="U331" i="2" s="1"/>
  <c r="P331" i="2"/>
  <c r="O331" i="2"/>
  <c r="N331" i="2"/>
  <c r="M331" i="2"/>
  <c r="T331" i="2" s="1"/>
  <c r="L331" i="2"/>
  <c r="T330" i="2"/>
  <c r="P330" i="2"/>
  <c r="O330" i="2"/>
  <c r="S330" i="2" s="1"/>
  <c r="U330" i="2" s="1"/>
  <c r="N330" i="2"/>
  <c r="M330" i="2"/>
  <c r="L330" i="2"/>
  <c r="P329" i="2"/>
  <c r="O329" i="2"/>
  <c r="N329" i="2"/>
  <c r="T329" i="2" s="1"/>
  <c r="M329" i="2"/>
  <c r="L329" i="2"/>
  <c r="P328" i="2"/>
  <c r="O328" i="2"/>
  <c r="N328" i="2"/>
  <c r="M328" i="2"/>
  <c r="T328" i="2" s="1"/>
  <c r="L328" i="2"/>
  <c r="S328" i="2" s="1"/>
  <c r="U328" i="2" s="1"/>
  <c r="S327" i="2"/>
  <c r="U327" i="2" s="1"/>
  <c r="P327" i="2"/>
  <c r="O327" i="2"/>
  <c r="N327" i="2"/>
  <c r="M327" i="2"/>
  <c r="T327" i="2" s="1"/>
  <c r="L327" i="2"/>
  <c r="T326" i="2"/>
  <c r="P326" i="2"/>
  <c r="O326" i="2"/>
  <c r="S326" i="2" s="1"/>
  <c r="U326" i="2" s="1"/>
  <c r="N326" i="2"/>
  <c r="M326" i="2"/>
  <c r="L326" i="2"/>
  <c r="P325" i="2"/>
  <c r="O325" i="2"/>
  <c r="N325" i="2"/>
  <c r="T325" i="2" s="1"/>
  <c r="M325" i="2"/>
  <c r="L325" i="2"/>
  <c r="P324" i="2"/>
  <c r="O324" i="2"/>
  <c r="N324" i="2"/>
  <c r="M324" i="2"/>
  <c r="T324" i="2" s="1"/>
  <c r="L324" i="2"/>
  <c r="S324" i="2" s="1"/>
  <c r="U324" i="2" s="1"/>
  <c r="S323" i="2"/>
  <c r="U323" i="2" s="1"/>
  <c r="P323" i="2"/>
  <c r="O323" i="2"/>
  <c r="N323" i="2"/>
  <c r="M323" i="2"/>
  <c r="T323" i="2" s="1"/>
  <c r="L323" i="2"/>
  <c r="T322" i="2"/>
  <c r="P322" i="2"/>
  <c r="O322" i="2"/>
  <c r="S322" i="2" s="1"/>
  <c r="U322" i="2" s="1"/>
  <c r="N322" i="2"/>
  <c r="M322" i="2"/>
  <c r="L322" i="2"/>
  <c r="P321" i="2"/>
  <c r="O321" i="2"/>
  <c r="N321" i="2"/>
  <c r="T321" i="2" s="1"/>
  <c r="M321" i="2"/>
  <c r="L321" i="2"/>
  <c r="P320" i="2"/>
  <c r="O320" i="2"/>
  <c r="N320" i="2"/>
  <c r="M320" i="2"/>
  <c r="T320" i="2" s="1"/>
  <c r="L320" i="2"/>
  <c r="S320" i="2" s="1"/>
  <c r="U320" i="2" s="1"/>
  <c r="S319" i="2"/>
  <c r="U319" i="2" s="1"/>
  <c r="P319" i="2"/>
  <c r="O319" i="2"/>
  <c r="N319" i="2"/>
  <c r="M319" i="2"/>
  <c r="T319" i="2" s="1"/>
  <c r="L319" i="2"/>
  <c r="T318" i="2"/>
  <c r="P318" i="2"/>
  <c r="O318" i="2"/>
  <c r="S318" i="2" s="1"/>
  <c r="U318" i="2" s="1"/>
  <c r="N318" i="2"/>
  <c r="M318" i="2"/>
  <c r="L318" i="2"/>
  <c r="P317" i="2"/>
  <c r="O317" i="2"/>
  <c r="N317" i="2"/>
  <c r="T317" i="2" s="1"/>
  <c r="M317" i="2"/>
  <c r="L317" i="2"/>
  <c r="P316" i="2"/>
  <c r="O316" i="2"/>
  <c r="N316" i="2"/>
  <c r="M316" i="2"/>
  <c r="T316" i="2" s="1"/>
  <c r="L316" i="2"/>
  <c r="S316" i="2" s="1"/>
  <c r="U316" i="2" s="1"/>
  <c r="S315" i="2"/>
  <c r="U315" i="2" s="1"/>
  <c r="P315" i="2"/>
  <c r="O315" i="2"/>
  <c r="N315" i="2"/>
  <c r="M315" i="2"/>
  <c r="T315" i="2" s="1"/>
  <c r="L315" i="2"/>
  <c r="T314" i="2"/>
  <c r="P314" i="2"/>
  <c r="O314" i="2"/>
  <c r="S314" i="2" s="1"/>
  <c r="U314" i="2" s="1"/>
  <c r="N314" i="2"/>
  <c r="M314" i="2"/>
  <c r="L314" i="2"/>
  <c r="P313" i="2"/>
  <c r="O313" i="2"/>
  <c r="N313" i="2"/>
  <c r="T313" i="2" s="1"/>
  <c r="M313" i="2"/>
  <c r="L313" i="2"/>
  <c r="P312" i="2"/>
  <c r="O312" i="2"/>
  <c r="N312" i="2"/>
  <c r="M312" i="2"/>
  <c r="T312" i="2" s="1"/>
  <c r="L312" i="2"/>
  <c r="S312" i="2" s="1"/>
  <c r="U312" i="2" s="1"/>
  <c r="S311" i="2"/>
  <c r="U311" i="2" s="1"/>
  <c r="P311" i="2"/>
  <c r="O311" i="2"/>
  <c r="N311" i="2"/>
  <c r="M311" i="2"/>
  <c r="T311" i="2" s="1"/>
  <c r="L311" i="2"/>
  <c r="T310" i="2"/>
  <c r="P310" i="2"/>
  <c r="O310" i="2"/>
  <c r="S310" i="2" s="1"/>
  <c r="U310" i="2" s="1"/>
  <c r="N310" i="2"/>
  <c r="M310" i="2"/>
  <c r="L310" i="2"/>
  <c r="P309" i="2"/>
  <c r="O309" i="2"/>
  <c r="N309" i="2"/>
  <c r="T309" i="2" s="1"/>
  <c r="M309" i="2"/>
  <c r="L309" i="2"/>
  <c r="P308" i="2"/>
  <c r="O308" i="2"/>
  <c r="N308" i="2"/>
  <c r="M308" i="2"/>
  <c r="T308" i="2" s="1"/>
  <c r="L308" i="2"/>
  <c r="S308" i="2" s="1"/>
  <c r="U308" i="2" s="1"/>
  <c r="S307" i="2"/>
  <c r="U307" i="2" s="1"/>
  <c r="P307" i="2"/>
  <c r="O307" i="2"/>
  <c r="N307" i="2"/>
  <c r="M307" i="2"/>
  <c r="T307" i="2" s="1"/>
  <c r="L307" i="2"/>
  <c r="T306" i="2"/>
  <c r="P306" i="2"/>
  <c r="O306" i="2"/>
  <c r="S306" i="2" s="1"/>
  <c r="U306" i="2" s="1"/>
  <c r="N306" i="2"/>
  <c r="M306" i="2"/>
  <c r="L306" i="2"/>
  <c r="P305" i="2"/>
  <c r="O305" i="2"/>
  <c r="N305" i="2"/>
  <c r="T305" i="2" s="1"/>
  <c r="M305" i="2"/>
  <c r="L305" i="2"/>
  <c r="P304" i="2"/>
  <c r="O304" i="2"/>
  <c r="N304" i="2"/>
  <c r="M304" i="2"/>
  <c r="T304" i="2" s="1"/>
  <c r="L304" i="2"/>
  <c r="S304" i="2" s="1"/>
  <c r="U304" i="2" s="1"/>
  <c r="S303" i="2"/>
  <c r="U303" i="2" s="1"/>
  <c r="P303" i="2"/>
  <c r="O303" i="2"/>
  <c r="N303" i="2"/>
  <c r="M303" i="2"/>
  <c r="T303" i="2" s="1"/>
  <c r="L303" i="2"/>
  <c r="T302" i="2"/>
  <c r="P302" i="2"/>
  <c r="O302" i="2"/>
  <c r="S302" i="2" s="1"/>
  <c r="U302" i="2" s="1"/>
  <c r="N302" i="2"/>
  <c r="M302" i="2"/>
  <c r="L302" i="2"/>
  <c r="P301" i="2"/>
  <c r="O301" i="2"/>
  <c r="N301" i="2"/>
  <c r="T301" i="2" s="1"/>
  <c r="M301" i="2"/>
  <c r="L301" i="2"/>
  <c r="P300" i="2"/>
  <c r="O300" i="2"/>
  <c r="N300" i="2"/>
  <c r="M300" i="2"/>
  <c r="T300" i="2" s="1"/>
  <c r="L300" i="2"/>
  <c r="S300" i="2" s="1"/>
  <c r="U300" i="2" s="1"/>
  <c r="S299" i="2"/>
  <c r="U299" i="2" s="1"/>
  <c r="P299" i="2"/>
  <c r="O299" i="2"/>
  <c r="N299" i="2"/>
  <c r="M299" i="2"/>
  <c r="T299" i="2" s="1"/>
  <c r="L299" i="2"/>
  <c r="T298" i="2"/>
  <c r="P298" i="2"/>
  <c r="O298" i="2"/>
  <c r="N298" i="2"/>
  <c r="M298" i="2"/>
  <c r="L298" i="2"/>
  <c r="P297" i="2"/>
  <c r="O297" i="2"/>
  <c r="N297" i="2"/>
  <c r="T297" i="2" s="1"/>
  <c r="M297" i="2"/>
  <c r="L297" i="2"/>
  <c r="P296" i="2"/>
  <c r="O296" i="2"/>
  <c r="N296" i="2"/>
  <c r="M296" i="2"/>
  <c r="T296" i="2" s="1"/>
  <c r="L296" i="2"/>
  <c r="S296" i="2" s="1"/>
  <c r="U296" i="2" s="1"/>
  <c r="S295" i="2"/>
  <c r="U295" i="2" s="1"/>
  <c r="P295" i="2"/>
  <c r="P343" i="2" s="1"/>
  <c r="O295" i="2"/>
  <c r="N295" i="2"/>
  <c r="N343" i="2" s="1"/>
  <c r="M295" i="2"/>
  <c r="M343" i="2" s="1"/>
  <c r="L295" i="2"/>
  <c r="Q292" i="2"/>
  <c r="K292" i="2"/>
  <c r="J292" i="2"/>
  <c r="I292" i="2"/>
  <c r="P291" i="2"/>
  <c r="O291" i="2"/>
  <c r="N291" i="2"/>
  <c r="T291" i="2" s="1"/>
  <c r="M291" i="2"/>
  <c r="L291" i="2"/>
  <c r="P290" i="2"/>
  <c r="O290" i="2"/>
  <c r="N290" i="2"/>
  <c r="M290" i="2"/>
  <c r="T290" i="2" s="1"/>
  <c r="L290" i="2"/>
  <c r="S290" i="2" s="1"/>
  <c r="U290" i="2" s="1"/>
  <c r="S289" i="2"/>
  <c r="U289" i="2" s="1"/>
  <c r="P289" i="2"/>
  <c r="O289" i="2"/>
  <c r="N289" i="2"/>
  <c r="M289" i="2"/>
  <c r="L289" i="2"/>
  <c r="T288" i="2"/>
  <c r="P288" i="2"/>
  <c r="O288" i="2"/>
  <c r="S288" i="2" s="1"/>
  <c r="U288" i="2" s="1"/>
  <c r="N288" i="2"/>
  <c r="M288" i="2"/>
  <c r="R288" i="2" s="1"/>
  <c r="L288" i="2"/>
  <c r="P287" i="2"/>
  <c r="O287" i="2"/>
  <c r="N287" i="2"/>
  <c r="T287" i="2" s="1"/>
  <c r="M287" i="2"/>
  <c r="L287" i="2"/>
  <c r="P286" i="2"/>
  <c r="O286" i="2"/>
  <c r="N286" i="2"/>
  <c r="M286" i="2"/>
  <c r="T286" i="2" s="1"/>
  <c r="L286" i="2"/>
  <c r="S286" i="2" s="1"/>
  <c r="U286" i="2" s="1"/>
  <c r="S285" i="2"/>
  <c r="U285" i="2" s="1"/>
  <c r="P285" i="2"/>
  <c r="O285" i="2"/>
  <c r="N285" i="2"/>
  <c r="M285" i="2"/>
  <c r="L285" i="2"/>
  <c r="T284" i="2"/>
  <c r="P284" i="2"/>
  <c r="O284" i="2"/>
  <c r="S284" i="2" s="1"/>
  <c r="U284" i="2" s="1"/>
  <c r="N284" i="2"/>
  <c r="M284" i="2"/>
  <c r="R284" i="2" s="1"/>
  <c r="L284" i="2"/>
  <c r="P283" i="2"/>
  <c r="O283" i="2"/>
  <c r="N283" i="2"/>
  <c r="T283" i="2" s="1"/>
  <c r="M283" i="2"/>
  <c r="L283" i="2"/>
  <c r="P282" i="2"/>
  <c r="O282" i="2"/>
  <c r="N282" i="2"/>
  <c r="M282" i="2"/>
  <c r="T282" i="2" s="1"/>
  <c r="L282" i="2"/>
  <c r="S282" i="2" s="1"/>
  <c r="U282" i="2" s="1"/>
  <c r="S281" i="2"/>
  <c r="U281" i="2" s="1"/>
  <c r="P281" i="2"/>
  <c r="O281" i="2"/>
  <c r="N281" i="2"/>
  <c r="M281" i="2"/>
  <c r="L281" i="2"/>
  <c r="T280" i="2"/>
  <c r="P280" i="2"/>
  <c r="O280" i="2"/>
  <c r="S280" i="2" s="1"/>
  <c r="U280" i="2" s="1"/>
  <c r="N280" i="2"/>
  <c r="M280" i="2"/>
  <c r="R280" i="2" s="1"/>
  <c r="L280" i="2"/>
  <c r="P279" i="2"/>
  <c r="O279" i="2"/>
  <c r="N279" i="2"/>
  <c r="T279" i="2" s="1"/>
  <c r="M279" i="2"/>
  <c r="L279" i="2"/>
  <c r="P278" i="2"/>
  <c r="O278" i="2"/>
  <c r="N278" i="2"/>
  <c r="M278" i="2"/>
  <c r="T278" i="2" s="1"/>
  <c r="L278" i="2"/>
  <c r="S278" i="2" s="1"/>
  <c r="U278" i="2" s="1"/>
  <c r="S277" i="2"/>
  <c r="U277" i="2" s="1"/>
  <c r="P277" i="2"/>
  <c r="O277" i="2"/>
  <c r="N277" i="2"/>
  <c r="M277" i="2"/>
  <c r="L277" i="2"/>
  <c r="T276" i="2"/>
  <c r="P276" i="2"/>
  <c r="O276" i="2"/>
  <c r="S276" i="2" s="1"/>
  <c r="U276" i="2" s="1"/>
  <c r="N276" i="2"/>
  <c r="M276" i="2"/>
  <c r="R276" i="2" s="1"/>
  <c r="L276" i="2"/>
  <c r="P275" i="2"/>
  <c r="O275" i="2"/>
  <c r="N275" i="2"/>
  <c r="T275" i="2" s="1"/>
  <c r="M275" i="2"/>
  <c r="L275" i="2"/>
  <c r="P274" i="2"/>
  <c r="O274" i="2"/>
  <c r="N274" i="2"/>
  <c r="M274" i="2"/>
  <c r="T274" i="2" s="1"/>
  <c r="L274" i="2"/>
  <c r="S274" i="2" s="1"/>
  <c r="U274" i="2" s="1"/>
  <c r="S273" i="2"/>
  <c r="U273" i="2" s="1"/>
  <c r="P273" i="2"/>
  <c r="O273" i="2"/>
  <c r="M273" i="2"/>
  <c r="T273" i="2" s="1"/>
  <c r="L273" i="2"/>
  <c r="S272" i="2"/>
  <c r="U272" i="2" s="1"/>
  <c r="P272" i="2"/>
  <c r="O272" i="2"/>
  <c r="N272" i="2"/>
  <c r="M272" i="2"/>
  <c r="T272" i="2" s="1"/>
  <c r="L272" i="2"/>
  <c r="R272" i="2" s="1"/>
  <c r="P271" i="2"/>
  <c r="O271" i="2"/>
  <c r="S271" i="2" s="1"/>
  <c r="U271" i="2" s="1"/>
  <c r="N271" i="2"/>
  <c r="M271" i="2"/>
  <c r="R271" i="2" s="1"/>
  <c r="L271" i="2"/>
  <c r="P270" i="2"/>
  <c r="P292" i="2" s="1"/>
  <c r="O270" i="2"/>
  <c r="N270" i="2"/>
  <c r="M270" i="2"/>
  <c r="L270" i="2"/>
  <c r="P269" i="2"/>
  <c r="O269" i="2"/>
  <c r="N269" i="2"/>
  <c r="M269" i="2"/>
  <c r="T269" i="2" s="1"/>
  <c r="L269" i="2"/>
  <c r="P268" i="2"/>
  <c r="O268" i="2"/>
  <c r="N268" i="2"/>
  <c r="M268" i="2"/>
  <c r="L268" i="2"/>
  <c r="S267" i="2"/>
  <c r="U267" i="2" s="1"/>
  <c r="P267" i="2"/>
  <c r="O267" i="2"/>
  <c r="N267" i="2"/>
  <c r="M267" i="2"/>
  <c r="R267" i="2" s="1"/>
  <c r="L267" i="2"/>
  <c r="T266" i="2"/>
  <c r="P266" i="2"/>
  <c r="O266" i="2"/>
  <c r="M266" i="2"/>
  <c r="L266" i="2"/>
  <c r="Q263" i="2"/>
  <c r="K263" i="2"/>
  <c r="J263" i="2"/>
  <c r="I263" i="2"/>
  <c r="T262" i="2"/>
  <c r="P262" i="2"/>
  <c r="O262" i="2"/>
  <c r="O263" i="2" s="1"/>
  <c r="N262" i="2"/>
  <c r="M262" i="2"/>
  <c r="L262" i="2"/>
  <c r="S262" i="2" s="1"/>
  <c r="U262" i="2" s="1"/>
  <c r="P261" i="2"/>
  <c r="O261" i="2"/>
  <c r="N261" i="2"/>
  <c r="M261" i="2"/>
  <c r="L261" i="2"/>
  <c r="T260" i="2"/>
  <c r="P260" i="2"/>
  <c r="O260" i="2"/>
  <c r="M260" i="2"/>
  <c r="L260" i="2"/>
  <c r="P259" i="2"/>
  <c r="O259" i="2"/>
  <c r="S259" i="2" s="1"/>
  <c r="U259" i="2" s="1"/>
  <c r="N259" i="2"/>
  <c r="N263" i="2" s="1"/>
  <c r="M259" i="2"/>
  <c r="T259" i="2" s="1"/>
  <c r="L259" i="2"/>
  <c r="S258" i="2"/>
  <c r="U258" i="2" s="1"/>
  <c r="P258" i="2"/>
  <c r="O258" i="2"/>
  <c r="M258" i="2"/>
  <c r="T258" i="2" s="1"/>
  <c r="L258" i="2"/>
  <c r="S257" i="2"/>
  <c r="U257" i="2" s="1"/>
  <c r="P257" i="2"/>
  <c r="O257" i="2"/>
  <c r="M257" i="2"/>
  <c r="L257" i="2"/>
  <c r="R257" i="2" s="1"/>
  <c r="Q254" i="2"/>
  <c r="K254" i="2"/>
  <c r="J254" i="2"/>
  <c r="I254" i="2"/>
  <c r="T253" i="2"/>
  <c r="P253" i="2"/>
  <c r="O253" i="2"/>
  <c r="O254" i="2" s="1"/>
  <c r="N253" i="2"/>
  <c r="M253" i="2"/>
  <c r="L253" i="2"/>
  <c r="S253" i="2" s="1"/>
  <c r="U253" i="2" s="1"/>
  <c r="P252" i="2"/>
  <c r="O252" i="2"/>
  <c r="N252" i="2"/>
  <c r="M252" i="2"/>
  <c r="L252" i="2"/>
  <c r="P251" i="2"/>
  <c r="O251" i="2"/>
  <c r="S251" i="2" s="1"/>
  <c r="U251" i="2" s="1"/>
  <c r="N251" i="2"/>
  <c r="M251" i="2"/>
  <c r="L251" i="2"/>
  <c r="S250" i="2"/>
  <c r="U250" i="2" s="1"/>
  <c r="P250" i="2"/>
  <c r="O250" i="2"/>
  <c r="N250" i="2"/>
  <c r="M250" i="2"/>
  <c r="L250" i="2"/>
  <c r="R250" i="2" s="1"/>
  <c r="Q247" i="2"/>
  <c r="P247" i="2"/>
  <c r="L247" i="2"/>
  <c r="K247" i="2"/>
  <c r="J247" i="2"/>
  <c r="I247" i="2"/>
  <c r="P246" i="2"/>
  <c r="O246" i="2"/>
  <c r="N246" i="2"/>
  <c r="M246" i="2"/>
  <c r="T246" i="2" s="1"/>
  <c r="L246" i="2"/>
  <c r="P245" i="2"/>
  <c r="O245" i="2"/>
  <c r="S245" i="2" s="1"/>
  <c r="U245" i="2" s="1"/>
  <c r="N245" i="2"/>
  <c r="M245" i="2"/>
  <c r="T245" i="2" s="1"/>
  <c r="L245" i="2"/>
  <c r="S244" i="2"/>
  <c r="U244" i="2" s="1"/>
  <c r="P244" i="2"/>
  <c r="O244" i="2"/>
  <c r="N244" i="2"/>
  <c r="T244" i="2" s="1"/>
  <c r="M244" i="2"/>
  <c r="L244" i="2"/>
  <c r="T243" i="2"/>
  <c r="P243" i="2"/>
  <c r="O243" i="2"/>
  <c r="N243" i="2"/>
  <c r="M243" i="2"/>
  <c r="L243" i="2"/>
  <c r="P242" i="2"/>
  <c r="O242" i="2"/>
  <c r="N242" i="2"/>
  <c r="M242" i="2"/>
  <c r="T242" i="2" s="1"/>
  <c r="L242" i="2"/>
  <c r="P241" i="2"/>
  <c r="O241" i="2"/>
  <c r="S241" i="2" s="1"/>
  <c r="U241" i="2" s="1"/>
  <c r="N241" i="2"/>
  <c r="M241" i="2"/>
  <c r="T241" i="2" s="1"/>
  <c r="L241" i="2"/>
  <c r="S240" i="2"/>
  <c r="U240" i="2" s="1"/>
  <c r="P240" i="2"/>
  <c r="O240" i="2"/>
  <c r="N240" i="2"/>
  <c r="T240" i="2" s="1"/>
  <c r="M240" i="2"/>
  <c r="L240" i="2"/>
  <c r="T239" i="2"/>
  <c r="P239" i="2"/>
  <c r="O239" i="2"/>
  <c r="N239" i="2"/>
  <c r="M239" i="2"/>
  <c r="L239" i="2"/>
  <c r="P238" i="2"/>
  <c r="O238" i="2"/>
  <c r="N238" i="2"/>
  <c r="M238" i="2"/>
  <c r="T238" i="2" s="1"/>
  <c r="L238" i="2"/>
  <c r="P237" i="2"/>
  <c r="O237" i="2"/>
  <c r="S237" i="2" s="1"/>
  <c r="U237" i="2" s="1"/>
  <c r="N237" i="2"/>
  <c r="M237" i="2"/>
  <c r="T237" i="2" s="1"/>
  <c r="L237" i="2"/>
  <c r="S236" i="2"/>
  <c r="P236" i="2"/>
  <c r="O236" i="2"/>
  <c r="M236" i="2"/>
  <c r="L236" i="2"/>
  <c r="R236" i="2" s="1"/>
  <c r="Q233" i="2"/>
  <c r="K233" i="2"/>
  <c r="J233" i="2"/>
  <c r="I233" i="2"/>
  <c r="P232" i="2"/>
  <c r="O232" i="2"/>
  <c r="N232" i="2"/>
  <c r="M232" i="2"/>
  <c r="P231" i="2"/>
  <c r="O231" i="2"/>
  <c r="O233" i="2" s="1"/>
  <c r="N231" i="2"/>
  <c r="M231" i="2"/>
  <c r="T230" i="2"/>
  <c r="P230" i="2"/>
  <c r="O230" i="2"/>
  <c r="N230" i="2"/>
  <c r="M230" i="2"/>
  <c r="R230" i="2" s="1"/>
  <c r="L230" i="2"/>
  <c r="S230" i="2" s="1"/>
  <c r="U230" i="2" s="1"/>
  <c r="P229" i="2"/>
  <c r="P233" i="2" s="1"/>
  <c r="O229" i="2"/>
  <c r="N229" i="2"/>
  <c r="M229" i="2"/>
  <c r="L229" i="2"/>
  <c r="P228" i="2"/>
  <c r="O228" i="2"/>
  <c r="S228" i="2" s="1"/>
  <c r="U228" i="2" s="1"/>
  <c r="N228" i="2"/>
  <c r="N233" i="2" s="1"/>
  <c r="M228" i="2"/>
  <c r="L228" i="2"/>
  <c r="Q225" i="2"/>
  <c r="M225" i="2"/>
  <c r="K225" i="2"/>
  <c r="J225" i="2"/>
  <c r="I225" i="2"/>
  <c r="T224" i="2"/>
  <c r="T225" i="2" s="1"/>
  <c r="P224" i="2"/>
  <c r="P225" i="2" s="1"/>
  <c r="O224" i="2"/>
  <c r="O225" i="2" s="1"/>
  <c r="N224" i="2"/>
  <c r="N225" i="2" s="1"/>
  <c r="M224" i="2"/>
  <c r="R224" i="2" s="1"/>
  <c r="R225" i="2" s="1"/>
  <c r="L224" i="2"/>
  <c r="S224" i="2" s="1"/>
  <c r="U224" i="2" s="1"/>
  <c r="U225" i="2" s="1"/>
  <c r="Q221" i="2"/>
  <c r="O221" i="2"/>
  <c r="N221" i="2"/>
  <c r="M221" i="2"/>
  <c r="K221" i="2"/>
  <c r="J221" i="2"/>
  <c r="I221" i="2"/>
  <c r="T220" i="2"/>
  <c r="P220" i="2"/>
  <c r="O220" i="2"/>
  <c r="M220" i="2"/>
  <c r="L220" i="2"/>
  <c r="T219" i="2"/>
  <c r="P219" i="2"/>
  <c r="P221" i="2" s="1"/>
  <c r="O219" i="2"/>
  <c r="M219" i="2"/>
  <c r="L219" i="2"/>
  <c r="Q216" i="2"/>
  <c r="O216" i="2"/>
  <c r="K216" i="2"/>
  <c r="J216" i="2"/>
  <c r="I216" i="2"/>
  <c r="S215" i="2"/>
  <c r="U215" i="2" s="1"/>
  <c r="P215" i="2"/>
  <c r="O215" i="2"/>
  <c r="M215" i="2"/>
  <c r="T215" i="2" s="1"/>
  <c r="L215" i="2"/>
  <c r="R215" i="2" s="1"/>
  <c r="P214" i="2"/>
  <c r="P216" i="2" s="1"/>
  <c r="O214" i="2"/>
  <c r="N214" i="2"/>
  <c r="N216" i="2" s="1"/>
  <c r="M214" i="2"/>
  <c r="M216" i="2" s="1"/>
  <c r="L214" i="2"/>
  <c r="Q211" i="2"/>
  <c r="N211" i="2"/>
  <c r="L211" i="2"/>
  <c r="K211" i="2"/>
  <c r="J211" i="2"/>
  <c r="I211" i="2"/>
  <c r="P210" i="2"/>
  <c r="P211" i="2" s="1"/>
  <c r="O210" i="2"/>
  <c r="N210" i="2"/>
  <c r="M210" i="2"/>
  <c r="T210" i="2" s="1"/>
  <c r="L210" i="2"/>
  <c r="S210" i="2" s="1"/>
  <c r="U210" i="2" s="1"/>
  <c r="T209" i="2"/>
  <c r="T211" i="2" s="1"/>
  <c r="P209" i="2"/>
  <c r="O209" i="2"/>
  <c r="N209" i="2"/>
  <c r="M209" i="2"/>
  <c r="R209" i="2" s="1"/>
  <c r="L209" i="2"/>
  <c r="Q206" i="2"/>
  <c r="P206" i="2"/>
  <c r="L206" i="2"/>
  <c r="K206" i="2"/>
  <c r="J206" i="2"/>
  <c r="I206" i="2"/>
  <c r="P205" i="2"/>
  <c r="O205" i="2"/>
  <c r="O206" i="2" s="1"/>
  <c r="N205" i="2"/>
  <c r="N206" i="2" s="1"/>
  <c r="M205" i="2"/>
  <c r="T205" i="2" s="1"/>
  <c r="T206" i="2" s="1"/>
  <c r="L205" i="2"/>
  <c r="Q202" i="2"/>
  <c r="N202" i="2"/>
  <c r="K202" i="2"/>
  <c r="J202" i="2"/>
  <c r="I202" i="2"/>
  <c r="S201" i="2"/>
  <c r="U201" i="2" s="1"/>
  <c r="P201" i="2"/>
  <c r="O201" i="2"/>
  <c r="N201" i="2"/>
  <c r="T201" i="2" s="1"/>
  <c r="M201" i="2"/>
  <c r="L201" i="2"/>
  <c r="T200" i="2"/>
  <c r="P200" i="2"/>
  <c r="O200" i="2"/>
  <c r="N200" i="2"/>
  <c r="M200" i="2"/>
  <c r="L200" i="2"/>
  <c r="P199" i="2"/>
  <c r="P202" i="2" s="1"/>
  <c r="O199" i="2"/>
  <c r="N199" i="2"/>
  <c r="M199" i="2"/>
  <c r="T199" i="2" s="1"/>
  <c r="L199" i="2"/>
  <c r="P198" i="2"/>
  <c r="O198" i="2"/>
  <c r="O202" i="2" s="1"/>
  <c r="N198" i="2"/>
  <c r="M198" i="2"/>
  <c r="L198" i="2"/>
  <c r="Q195" i="2"/>
  <c r="K195" i="2"/>
  <c r="J195" i="2"/>
  <c r="I195" i="2"/>
  <c r="T194" i="2"/>
  <c r="P194" i="2"/>
  <c r="O194" i="2"/>
  <c r="O195" i="2" s="1"/>
  <c r="N194" i="2"/>
  <c r="N195" i="2" s="1"/>
  <c r="M194" i="2"/>
  <c r="L194" i="2"/>
  <c r="U193" i="2"/>
  <c r="S193" i="2"/>
  <c r="P193" i="2"/>
  <c r="P195" i="2" s="1"/>
  <c r="O193" i="2"/>
  <c r="M193" i="2"/>
  <c r="T193" i="2" s="1"/>
  <c r="T195" i="2" s="1"/>
  <c r="L193" i="2"/>
  <c r="L195" i="2" s="1"/>
  <c r="Q190" i="2"/>
  <c r="K190" i="2"/>
  <c r="J190" i="2"/>
  <c r="I190" i="2"/>
  <c r="P189" i="2"/>
  <c r="O189" i="2"/>
  <c r="S189" i="2" s="1"/>
  <c r="U189" i="2" s="1"/>
  <c r="N189" i="2"/>
  <c r="M189" i="2"/>
  <c r="T189" i="2" s="1"/>
  <c r="L189" i="2"/>
  <c r="S188" i="2"/>
  <c r="U188" i="2" s="1"/>
  <c r="P188" i="2"/>
  <c r="O188" i="2"/>
  <c r="N188" i="2"/>
  <c r="T188" i="2" s="1"/>
  <c r="M188" i="2"/>
  <c r="L188" i="2"/>
  <c r="R188" i="2" s="1"/>
  <c r="T187" i="2"/>
  <c r="P187" i="2"/>
  <c r="O187" i="2"/>
  <c r="N187" i="2"/>
  <c r="M187" i="2"/>
  <c r="R187" i="2" s="1"/>
  <c r="L187" i="2"/>
  <c r="P186" i="2"/>
  <c r="O186" i="2"/>
  <c r="N186" i="2"/>
  <c r="M186" i="2"/>
  <c r="L186" i="2"/>
  <c r="P185" i="2"/>
  <c r="O185" i="2"/>
  <c r="S185" i="2" s="1"/>
  <c r="U185" i="2" s="1"/>
  <c r="N185" i="2"/>
  <c r="M185" i="2"/>
  <c r="T185" i="2" s="1"/>
  <c r="L185" i="2"/>
  <c r="S184" i="2"/>
  <c r="U184" i="2" s="1"/>
  <c r="P184" i="2"/>
  <c r="O184" i="2"/>
  <c r="N184" i="2"/>
  <c r="T184" i="2" s="1"/>
  <c r="M184" i="2"/>
  <c r="L184" i="2"/>
  <c r="R184" i="2" s="1"/>
  <c r="T183" i="2"/>
  <c r="P183" i="2"/>
  <c r="O183" i="2"/>
  <c r="N183" i="2"/>
  <c r="M183" i="2"/>
  <c r="R183" i="2" s="1"/>
  <c r="L183" i="2"/>
  <c r="P182" i="2"/>
  <c r="O182" i="2"/>
  <c r="N182" i="2"/>
  <c r="M182" i="2"/>
  <c r="L182" i="2"/>
  <c r="P181" i="2"/>
  <c r="O181" i="2"/>
  <c r="S181" i="2" s="1"/>
  <c r="U181" i="2" s="1"/>
  <c r="N181" i="2"/>
  <c r="M181" i="2"/>
  <c r="T181" i="2" s="1"/>
  <c r="L181" i="2"/>
  <c r="S180" i="2"/>
  <c r="U180" i="2" s="1"/>
  <c r="P180" i="2"/>
  <c r="O180" i="2"/>
  <c r="N180" i="2"/>
  <c r="T180" i="2" s="1"/>
  <c r="M180" i="2"/>
  <c r="L180" i="2"/>
  <c r="R180" i="2" s="1"/>
  <c r="T179" i="2"/>
  <c r="P179" i="2"/>
  <c r="O179" i="2"/>
  <c r="N179" i="2"/>
  <c r="M179" i="2"/>
  <c r="R179" i="2" s="1"/>
  <c r="L179" i="2"/>
  <c r="P178" i="2"/>
  <c r="O178" i="2"/>
  <c r="N178" i="2"/>
  <c r="M178" i="2"/>
  <c r="L178" i="2"/>
  <c r="P177" i="2"/>
  <c r="O177" i="2"/>
  <c r="S177" i="2" s="1"/>
  <c r="U177" i="2" s="1"/>
  <c r="N177" i="2"/>
  <c r="M177" i="2"/>
  <c r="T177" i="2" s="1"/>
  <c r="L177" i="2"/>
  <c r="S176" i="2"/>
  <c r="U176" i="2" s="1"/>
  <c r="P176" i="2"/>
  <c r="O176" i="2"/>
  <c r="N176" i="2"/>
  <c r="T176" i="2" s="1"/>
  <c r="M176" i="2"/>
  <c r="L176" i="2"/>
  <c r="R176" i="2" s="1"/>
  <c r="T175" i="2"/>
  <c r="P175" i="2"/>
  <c r="O175" i="2"/>
  <c r="N175" i="2"/>
  <c r="M175" i="2"/>
  <c r="R175" i="2" s="1"/>
  <c r="L175" i="2"/>
  <c r="P174" i="2"/>
  <c r="P190" i="2" s="1"/>
  <c r="O174" i="2"/>
  <c r="O190" i="2" s="1"/>
  <c r="N174" i="2"/>
  <c r="N190" i="2" s="1"/>
  <c r="M174" i="2"/>
  <c r="L174" i="2"/>
  <c r="R171" i="2"/>
  <c r="Q171" i="2"/>
  <c r="N171" i="2"/>
  <c r="L171" i="2"/>
  <c r="K171" i="2"/>
  <c r="J171" i="2"/>
  <c r="I171" i="2"/>
  <c r="S170" i="2"/>
  <c r="P170" i="2"/>
  <c r="P171" i="2" s="1"/>
  <c r="O170" i="2"/>
  <c r="O171" i="2" s="1"/>
  <c r="M170" i="2"/>
  <c r="L170" i="2"/>
  <c r="R170" i="2" s="1"/>
  <c r="Q168" i="2"/>
  <c r="K168" i="2"/>
  <c r="J168" i="2"/>
  <c r="I168" i="2"/>
  <c r="T167" i="2"/>
  <c r="P167" i="2"/>
  <c r="O167" i="2"/>
  <c r="O168" i="2" s="1"/>
  <c r="N167" i="2"/>
  <c r="M167" i="2"/>
  <c r="M168" i="2" s="1"/>
  <c r="L167" i="2"/>
  <c r="P166" i="2"/>
  <c r="O166" i="2"/>
  <c r="N166" i="2"/>
  <c r="N168" i="2" s="1"/>
  <c r="M166" i="2"/>
  <c r="T166" i="2" s="1"/>
  <c r="L166" i="2"/>
  <c r="T165" i="2"/>
  <c r="P165" i="2"/>
  <c r="P168" i="2" s="1"/>
  <c r="O165" i="2"/>
  <c r="M165" i="2"/>
  <c r="L165" i="2"/>
  <c r="Q162" i="2"/>
  <c r="N162" i="2"/>
  <c r="K162" i="2"/>
  <c r="J162" i="2"/>
  <c r="I162" i="2"/>
  <c r="S161" i="2"/>
  <c r="U161" i="2" s="1"/>
  <c r="P161" i="2"/>
  <c r="O161" i="2"/>
  <c r="N161" i="2"/>
  <c r="M161" i="2"/>
  <c r="T161" i="2" s="1"/>
  <c r="L161" i="2"/>
  <c r="R161" i="2" s="1"/>
  <c r="T160" i="2"/>
  <c r="P160" i="2"/>
  <c r="O160" i="2"/>
  <c r="N160" i="2"/>
  <c r="M160" i="2"/>
  <c r="R160" i="2" s="1"/>
  <c r="L160" i="2"/>
  <c r="P159" i="2"/>
  <c r="O159" i="2"/>
  <c r="N159" i="2"/>
  <c r="M159" i="2"/>
  <c r="L159" i="2"/>
  <c r="R158" i="2"/>
  <c r="P158" i="2"/>
  <c r="O158" i="2"/>
  <c r="S158" i="2" s="1"/>
  <c r="U158" i="2" s="1"/>
  <c r="N158" i="2"/>
  <c r="M158" i="2"/>
  <c r="T158" i="2" s="1"/>
  <c r="P157" i="2"/>
  <c r="O157" i="2"/>
  <c r="N157" i="2"/>
  <c r="M157" i="2"/>
  <c r="T157" i="2" s="1"/>
  <c r="L157" i="2"/>
  <c r="S157" i="2" s="1"/>
  <c r="U157" i="2" s="1"/>
  <c r="S156" i="2"/>
  <c r="P156" i="2"/>
  <c r="P162" i="2" s="1"/>
  <c r="O156" i="2"/>
  <c r="M156" i="2"/>
  <c r="L156" i="2"/>
  <c r="R156" i="2" s="1"/>
  <c r="Q153" i="2"/>
  <c r="K153" i="2"/>
  <c r="J153" i="2"/>
  <c r="I153" i="2"/>
  <c r="T152" i="2"/>
  <c r="T153" i="2" s="1"/>
  <c r="P152" i="2"/>
  <c r="P153" i="2" s="1"/>
  <c r="O152" i="2"/>
  <c r="O153" i="2" s="1"/>
  <c r="N152" i="2"/>
  <c r="N153" i="2" s="1"/>
  <c r="M152" i="2"/>
  <c r="M153" i="2" s="1"/>
  <c r="L152" i="2"/>
  <c r="Q149" i="2"/>
  <c r="K149" i="2"/>
  <c r="J149" i="2"/>
  <c r="I149" i="2"/>
  <c r="P148" i="2"/>
  <c r="P149" i="2" s="1"/>
  <c r="O148" i="2"/>
  <c r="O149" i="2" s="1"/>
  <c r="N148" i="2"/>
  <c r="N149" i="2" s="1"/>
  <c r="M148" i="2"/>
  <c r="T148" i="2" s="1"/>
  <c r="T149" i="2" s="1"/>
  <c r="L148" i="2"/>
  <c r="L149" i="2" s="1"/>
  <c r="Q146" i="2"/>
  <c r="K146" i="2"/>
  <c r="J146" i="2"/>
  <c r="I146" i="2"/>
  <c r="T145" i="2"/>
  <c r="P145" i="2"/>
  <c r="O145" i="2"/>
  <c r="O146" i="2" s="1"/>
  <c r="N145" i="2"/>
  <c r="M145" i="2"/>
  <c r="L145" i="2"/>
  <c r="P144" i="2"/>
  <c r="O144" i="2"/>
  <c r="N144" i="2"/>
  <c r="M144" i="2"/>
  <c r="T144" i="2" s="1"/>
  <c r="L144" i="2"/>
  <c r="P143" i="2"/>
  <c r="O143" i="2"/>
  <c r="N143" i="2"/>
  <c r="M143" i="2"/>
  <c r="T143" i="2" s="1"/>
  <c r="L143" i="2"/>
  <c r="S143" i="2" s="1"/>
  <c r="U143" i="2" s="1"/>
  <c r="S142" i="2"/>
  <c r="U142" i="2" s="1"/>
  <c r="P142" i="2"/>
  <c r="O142" i="2"/>
  <c r="N142" i="2"/>
  <c r="M142" i="2"/>
  <c r="T142" i="2" s="1"/>
  <c r="L142" i="2"/>
  <c r="P141" i="2"/>
  <c r="P146" i="2" s="1"/>
  <c r="O141" i="2"/>
  <c r="N141" i="2"/>
  <c r="M141" i="2"/>
  <c r="M146" i="2" s="1"/>
  <c r="L141" i="2"/>
  <c r="S141" i="2" s="1"/>
  <c r="U141" i="2" s="1"/>
  <c r="Q138" i="2"/>
  <c r="K138" i="2"/>
  <c r="J138" i="2"/>
  <c r="I138" i="2"/>
  <c r="P137" i="2"/>
  <c r="O137" i="2"/>
  <c r="N137" i="2"/>
  <c r="M137" i="2"/>
  <c r="T137" i="2" s="1"/>
  <c r="L137" i="2"/>
  <c r="S137" i="2" s="1"/>
  <c r="U137" i="2" s="1"/>
  <c r="S136" i="2"/>
  <c r="U136" i="2" s="1"/>
  <c r="P136" i="2"/>
  <c r="O136" i="2"/>
  <c r="N136" i="2"/>
  <c r="M136" i="2"/>
  <c r="T136" i="2" s="1"/>
  <c r="L136" i="2"/>
  <c r="S135" i="2"/>
  <c r="U135" i="2" s="1"/>
  <c r="P135" i="2"/>
  <c r="O135" i="2"/>
  <c r="N135" i="2"/>
  <c r="T135" i="2" s="1"/>
  <c r="M135" i="2"/>
  <c r="L135" i="2"/>
  <c r="R135" i="2" s="1"/>
  <c r="T134" i="2"/>
  <c r="P134" i="2"/>
  <c r="O134" i="2"/>
  <c r="N134" i="2"/>
  <c r="M134" i="2"/>
  <c r="L134" i="2"/>
  <c r="S134" i="2" s="1"/>
  <c r="U134" i="2" s="1"/>
  <c r="P133" i="2"/>
  <c r="P138" i="2" s="1"/>
  <c r="O133" i="2"/>
  <c r="O138" i="2" s="1"/>
  <c r="N133" i="2"/>
  <c r="N138" i="2" s="1"/>
  <c r="M133" i="2"/>
  <c r="T133" i="2" s="1"/>
  <c r="L133" i="2"/>
  <c r="S133" i="2" s="1"/>
  <c r="Q130" i="2"/>
  <c r="K130" i="2"/>
  <c r="J130" i="2"/>
  <c r="I130" i="2"/>
  <c r="S129" i="2"/>
  <c r="U129" i="2" s="1"/>
  <c r="P129" i="2"/>
  <c r="O129" i="2"/>
  <c r="N129" i="2"/>
  <c r="N130" i="2" s="1"/>
  <c r="M129" i="2"/>
  <c r="L129" i="2"/>
  <c r="R129" i="2" s="1"/>
  <c r="T128" i="2"/>
  <c r="P128" i="2"/>
  <c r="P130" i="2" s="1"/>
  <c r="O128" i="2"/>
  <c r="O130" i="2" s="1"/>
  <c r="N128" i="2"/>
  <c r="M128" i="2"/>
  <c r="M130" i="2" s="1"/>
  <c r="L128" i="2"/>
  <c r="S128" i="2" s="1"/>
  <c r="Q125" i="2"/>
  <c r="K125" i="2"/>
  <c r="J125" i="2"/>
  <c r="I125" i="2"/>
  <c r="S124" i="2"/>
  <c r="U124" i="2" s="1"/>
  <c r="U125" i="2" s="1"/>
  <c r="P124" i="2"/>
  <c r="P125" i="2" s="1"/>
  <c r="O124" i="2"/>
  <c r="O125" i="2" s="1"/>
  <c r="N124" i="2"/>
  <c r="N125" i="2" s="1"/>
  <c r="M124" i="2"/>
  <c r="M125" i="2" s="1"/>
  <c r="L124" i="2"/>
  <c r="L125" i="2" s="1"/>
  <c r="Q121" i="2"/>
  <c r="K121" i="2"/>
  <c r="J121" i="2"/>
  <c r="I121" i="2"/>
  <c r="T120" i="2"/>
  <c r="T121" i="2" s="1"/>
  <c r="P120" i="2"/>
  <c r="P121" i="2" s="1"/>
  <c r="O120" i="2"/>
  <c r="O121" i="2" s="1"/>
  <c r="N120" i="2"/>
  <c r="N121" i="2" s="1"/>
  <c r="M120" i="2"/>
  <c r="M121" i="2" s="1"/>
  <c r="L120" i="2"/>
  <c r="S120" i="2" s="1"/>
  <c r="Q117" i="2"/>
  <c r="K117" i="2"/>
  <c r="J117" i="2"/>
  <c r="I117" i="2"/>
  <c r="S116" i="2"/>
  <c r="U116" i="2" s="1"/>
  <c r="P116" i="2"/>
  <c r="O116" i="2"/>
  <c r="N116" i="2"/>
  <c r="M116" i="2"/>
  <c r="M117" i="2" s="1"/>
  <c r="L116" i="2"/>
  <c r="S115" i="2"/>
  <c r="U115" i="2" s="1"/>
  <c r="P115" i="2"/>
  <c r="O115" i="2"/>
  <c r="N115" i="2"/>
  <c r="N117" i="2" s="1"/>
  <c r="M115" i="2"/>
  <c r="L115" i="2"/>
  <c r="R115" i="2" s="1"/>
  <c r="T114" i="2"/>
  <c r="P114" i="2"/>
  <c r="P117" i="2" s="1"/>
  <c r="O114" i="2"/>
  <c r="O117" i="2" s="1"/>
  <c r="M114" i="2"/>
  <c r="L114" i="2"/>
  <c r="L117" i="2" s="1"/>
  <c r="Q111" i="2"/>
  <c r="L111" i="2"/>
  <c r="K111" i="2"/>
  <c r="J111" i="2"/>
  <c r="I111" i="2"/>
  <c r="P110" i="2"/>
  <c r="P111" i="2" s="1"/>
  <c r="O110" i="2"/>
  <c r="N110" i="2"/>
  <c r="M110" i="2"/>
  <c r="T110" i="2" s="1"/>
  <c r="L110" i="2"/>
  <c r="S110" i="2" s="1"/>
  <c r="U110" i="2" s="1"/>
  <c r="S109" i="2"/>
  <c r="U109" i="2" s="1"/>
  <c r="R109" i="2"/>
  <c r="P109" i="2"/>
  <c r="O109" i="2"/>
  <c r="N109" i="2"/>
  <c r="M109" i="2"/>
  <c r="T109" i="2" s="1"/>
  <c r="L109" i="2"/>
  <c r="S108" i="2"/>
  <c r="U108" i="2" s="1"/>
  <c r="P108" i="2"/>
  <c r="O108" i="2"/>
  <c r="N108" i="2"/>
  <c r="N111" i="2" s="1"/>
  <c r="M108" i="2"/>
  <c r="L108" i="2"/>
  <c r="R108" i="2" s="1"/>
  <c r="T107" i="2"/>
  <c r="P107" i="2"/>
  <c r="O107" i="2"/>
  <c r="O111" i="2" s="1"/>
  <c r="N107" i="2"/>
  <c r="M107" i="2"/>
  <c r="L107" i="2"/>
  <c r="S107" i="2" s="1"/>
  <c r="Q104" i="2"/>
  <c r="N104" i="2"/>
  <c r="M104" i="2"/>
  <c r="K104" i="2"/>
  <c r="J104" i="2"/>
  <c r="I104" i="2"/>
  <c r="R103" i="2"/>
  <c r="R104" i="2" s="1"/>
  <c r="P103" i="2"/>
  <c r="P104" i="2" s="1"/>
  <c r="O103" i="2"/>
  <c r="O104" i="2" s="1"/>
  <c r="M103" i="2"/>
  <c r="T103" i="2" s="1"/>
  <c r="T104" i="2" s="1"/>
  <c r="L103" i="2"/>
  <c r="L104" i="2" s="1"/>
  <c r="Q100" i="2"/>
  <c r="N100" i="2"/>
  <c r="L100" i="2"/>
  <c r="K100" i="2"/>
  <c r="J100" i="2"/>
  <c r="I100" i="2"/>
  <c r="S99" i="2"/>
  <c r="U99" i="2" s="1"/>
  <c r="U100" i="2" s="1"/>
  <c r="P99" i="2"/>
  <c r="P100" i="2" s="1"/>
  <c r="O99" i="2"/>
  <c r="O100" i="2" s="1"/>
  <c r="M99" i="2"/>
  <c r="M100" i="2" s="1"/>
  <c r="L99" i="2"/>
  <c r="R99" i="2" s="1"/>
  <c r="R100" i="2" s="1"/>
  <c r="Q96" i="2"/>
  <c r="K96" i="2"/>
  <c r="J96" i="2"/>
  <c r="I96" i="2"/>
  <c r="T95" i="2"/>
  <c r="T96" i="2" s="1"/>
  <c r="P95" i="2"/>
  <c r="P96" i="2" s="1"/>
  <c r="O95" i="2"/>
  <c r="O96" i="2" s="1"/>
  <c r="N95" i="2"/>
  <c r="N96" i="2" s="1"/>
  <c r="M95" i="2"/>
  <c r="M96" i="2" s="1"/>
  <c r="L95" i="2"/>
  <c r="S95" i="2" s="1"/>
  <c r="Q92" i="2"/>
  <c r="K92" i="2"/>
  <c r="J92" i="2"/>
  <c r="I92" i="2"/>
  <c r="S91" i="2"/>
  <c r="U91" i="2" s="1"/>
  <c r="P91" i="2"/>
  <c r="O91" i="2"/>
  <c r="N91" i="2"/>
  <c r="M91" i="2"/>
  <c r="R91" i="2" s="1"/>
  <c r="L91" i="2"/>
  <c r="S90" i="2"/>
  <c r="U90" i="2" s="1"/>
  <c r="P90" i="2"/>
  <c r="O90" i="2"/>
  <c r="N90" i="2"/>
  <c r="T90" i="2" s="1"/>
  <c r="M90" i="2"/>
  <c r="L90" i="2"/>
  <c r="R90" i="2" s="1"/>
  <c r="T89" i="2"/>
  <c r="P89" i="2"/>
  <c r="O89" i="2"/>
  <c r="N89" i="2"/>
  <c r="M89" i="2"/>
  <c r="L89" i="2"/>
  <c r="S89" i="2" s="1"/>
  <c r="U89" i="2" s="1"/>
  <c r="P88" i="2"/>
  <c r="O88" i="2"/>
  <c r="N88" i="2"/>
  <c r="M88" i="2"/>
  <c r="T88" i="2" s="1"/>
  <c r="L88" i="2"/>
  <c r="S88" i="2" s="1"/>
  <c r="U88" i="2" s="1"/>
  <c r="S87" i="2"/>
  <c r="U87" i="2" s="1"/>
  <c r="P87" i="2"/>
  <c r="O87" i="2"/>
  <c r="N87" i="2"/>
  <c r="N92" i="2" s="1"/>
  <c r="M87" i="2"/>
  <c r="T87" i="2" s="1"/>
  <c r="L87" i="2"/>
  <c r="S86" i="2"/>
  <c r="S92" i="2" s="1"/>
  <c r="P86" i="2"/>
  <c r="P92" i="2" s="1"/>
  <c r="O86" i="2"/>
  <c r="O92" i="2" s="1"/>
  <c r="M86" i="2"/>
  <c r="M92" i="2" s="1"/>
  <c r="L86" i="2"/>
  <c r="L92" i="2" s="1"/>
  <c r="Q83" i="2"/>
  <c r="K83" i="2"/>
  <c r="J83" i="2"/>
  <c r="I83" i="2"/>
  <c r="T82" i="2"/>
  <c r="P82" i="2"/>
  <c r="O82" i="2"/>
  <c r="O83" i="2" s="1"/>
  <c r="N82" i="2"/>
  <c r="N83" i="2" s="1"/>
  <c r="M82" i="2"/>
  <c r="L82" i="2"/>
  <c r="S82" i="2" s="1"/>
  <c r="U82" i="2" s="1"/>
  <c r="P81" i="2"/>
  <c r="P83" i="2" s="1"/>
  <c r="O81" i="2"/>
  <c r="M81" i="2"/>
  <c r="T81" i="2" s="1"/>
  <c r="T83" i="2" s="1"/>
  <c r="L81" i="2"/>
  <c r="S81" i="2" s="1"/>
  <c r="Q78" i="2"/>
  <c r="K78" i="2"/>
  <c r="J78" i="2"/>
  <c r="I78" i="2"/>
  <c r="S77" i="2"/>
  <c r="U77" i="2" s="1"/>
  <c r="P77" i="2"/>
  <c r="O77" i="2"/>
  <c r="N77" i="2"/>
  <c r="M77" i="2"/>
  <c r="M78" i="2" s="1"/>
  <c r="L77" i="2"/>
  <c r="S76" i="2"/>
  <c r="S78" i="2" s="1"/>
  <c r="P76" i="2"/>
  <c r="P78" i="2" s="1"/>
  <c r="O76" i="2"/>
  <c r="O78" i="2" s="1"/>
  <c r="N76" i="2"/>
  <c r="N78" i="2" s="1"/>
  <c r="M76" i="2"/>
  <c r="L76" i="2"/>
  <c r="L78" i="2" s="1"/>
  <c r="Q73" i="2"/>
  <c r="K73" i="2"/>
  <c r="J73" i="2"/>
  <c r="I73" i="2"/>
  <c r="P72" i="2"/>
  <c r="P73" i="2" s="1"/>
  <c r="O72" i="2"/>
  <c r="O73" i="2" s="1"/>
  <c r="N72" i="2"/>
  <c r="N73" i="2" s="1"/>
  <c r="M72" i="2"/>
  <c r="T72" i="2" s="1"/>
  <c r="T73" i="2" s="1"/>
  <c r="L72" i="2"/>
  <c r="S72" i="2" s="1"/>
  <c r="Q65" i="2"/>
  <c r="K65" i="2"/>
  <c r="J65" i="2"/>
  <c r="I65" i="2"/>
  <c r="S64" i="2"/>
  <c r="U64" i="2" s="1"/>
  <c r="P64" i="2"/>
  <c r="O64" i="2"/>
  <c r="M64" i="2"/>
  <c r="T64" i="2" s="1"/>
  <c r="L64" i="2"/>
  <c r="R64" i="2" s="1"/>
  <c r="S63" i="2"/>
  <c r="U63" i="2" s="1"/>
  <c r="P63" i="2"/>
  <c r="O63" i="2"/>
  <c r="N63" i="2"/>
  <c r="N65" i="2" s="1"/>
  <c r="M63" i="2"/>
  <c r="L63" i="2"/>
  <c r="R63" i="2" s="1"/>
  <c r="T62" i="2"/>
  <c r="P62" i="2"/>
  <c r="O62" i="2"/>
  <c r="O65" i="2" s="1"/>
  <c r="N62" i="2"/>
  <c r="M62" i="2"/>
  <c r="L62" i="2"/>
  <c r="S62" i="2" s="1"/>
  <c r="U62" i="2" s="1"/>
  <c r="P61" i="2"/>
  <c r="O61" i="2"/>
  <c r="M61" i="2"/>
  <c r="T61" i="2" s="1"/>
  <c r="L61" i="2"/>
  <c r="S61" i="2" s="1"/>
  <c r="U61" i="2" s="1"/>
  <c r="P60" i="2"/>
  <c r="O60" i="2"/>
  <c r="N60" i="2"/>
  <c r="M60" i="2"/>
  <c r="T60" i="2" s="1"/>
  <c r="L60" i="2"/>
  <c r="S60" i="2" s="1"/>
  <c r="U60" i="2" s="1"/>
  <c r="R59" i="2"/>
  <c r="P59" i="2"/>
  <c r="P65" i="2" s="1"/>
  <c r="O59" i="2"/>
  <c r="M59" i="2"/>
  <c r="M65" i="2" s="1"/>
  <c r="L59" i="2"/>
  <c r="L65" i="2" s="1"/>
  <c r="Q56" i="2"/>
  <c r="K56" i="2"/>
  <c r="J56" i="2"/>
  <c r="I56" i="2"/>
  <c r="S55" i="2"/>
  <c r="U55" i="2" s="1"/>
  <c r="U56" i="2" s="1"/>
  <c r="P55" i="2"/>
  <c r="P56" i="2" s="1"/>
  <c r="O55" i="2"/>
  <c r="O56" i="2" s="1"/>
  <c r="N55" i="2"/>
  <c r="N56" i="2" s="1"/>
  <c r="M55" i="2"/>
  <c r="M56" i="2" s="1"/>
  <c r="L55" i="2"/>
  <c r="R55" i="2" s="1"/>
  <c r="R56" i="2" s="1"/>
  <c r="Q52" i="2"/>
  <c r="K52" i="2"/>
  <c r="J52" i="2"/>
  <c r="I52" i="2"/>
  <c r="P51" i="2"/>
  <c r="P52" i="2" s="1"/>
  <c r="O51" i="2"/>
  <c r="N51" i="2"/>
  <c r="M51" i="2"/>
  <c r="T51" i="2" s="1"/>
  <c r="L51" i="2"/>
  <c r="S51" i="2" s="1"/>
  <c r="U51" i="2" s="1"/>
  <c r="S50" i="2"/>
  <c r="R50" i="2"/>
  <c r="P50" i="2"/>
  <c r="O50" i="2"/>
  <c r="O52" i="2" s="1"/>
  <c r="N50" i="2"/>
  <c r="N52" i="2" s="1"/>
  <c r="M50" i="2"/>
  <c r="T50" i="2" s="1"/>
  <c r="L50" i="2"/>
  <c r="Q47" i="2"/>
  <c r="K47" i="2"/>
  <c r="J47" i="2"/>
  <c r="I47" i="2"/>
  <c r="T46" i="2"/>
  <c r="P46" i="2"/>
  <c r="O46" i="2"/>
  <c r="N46" i="2"/>
  <c r="M46" i="2"/>
  <c r="L46" i="2"/>
  <c r="S46" i="2" s="1"/>
  <c r="U46" i="2" s="1"/>
  <c r="P45" i="2"/>
  <c r="O45" i="2"/>
  <c r="M45" i="2"/>
  <c r="T45" i="2" s="1"/>
  <c r="L45" i="2"/>
  <c r="S45" i="2" s="1"/>
  <c r="U45" i="2" s="1"/>
  <c r="P44" i="2"/>
  <c r="O44" i="2"/>
  <c r="N44" i="2"/>
  <c r="M44" i="2"/>
  <c r="T44" i="2" s="1"/>
  <c r="L44" i="2"/>
  <c r="S44" i="2" s="1"/>
  <c r="U44" i="2" s="1"/>
  <c r="S43" i="2"/>
  <c r="U43" i="2" s="1"/>
  <c r="R43" i="2"/>
  <c r="P43" i="2"/>
  <c r="O43" i="2"/>
  <c r="N43" i="2"/>
  <c r="M43" i="2"/>
  <c r="T43" i="2" s="1"/>
  <c r="L43" i="2"/>
  <c r="S42" i="2"/>
  <c r="U42" i="2" s="1"/>
  <c r="P42" i="2"/>
  <c r="O42" i="2"/>
  <c r="N42" i="2"/>
  <c r="T42" i="2" s="1"/>
  <c r="M42" i="2"/>
  <c r="R42" i="2" s="1"/>
  <c r="L42" i="2"/>
  <c r="T41" i="2"/>
  <c r="P41" i="2"/>
  <c r="O41" i="2"/>
  <c r="O47" i="2" s="1"/>
  <c r="N41" i="2"/>
  <c r="M41" i="2"/>
  <c r="L41" i="2"/>
  <c r="S41" i="2" s="1"/>
  <c r="U41" i="2" s="1"/>
  <c r="P40" i="2"/>
  <c r="P47" i="2" s="1"/>
  <c r="O40" i="2"/>
  <c r="N40" i="2"/>
  <c r="N47" i="2" s="1"/>
  <c r="M40" i="2"/>
  <c r="T40" i="2" s="1"/>
  <c r="L40" i="2"/>
  <c r="S40" i="2" s="1"/>
  <c r="S39" i="2"/>
  <c r="U39" i="2" s="1"/>
  <c r="R39" i="2"/>
  <c r="P39" i="2"/>
  <c r="O39" i="2"/>
  <c r="M39" i="2"/>
  <c r="M47" i="2" s="1"/>
  <c r="Q36" i="2"/>
  <c r="K36" i="2"/>
  <c r="J36" i="2"/>
  <c r="I36" i="2"/>
  <c r="S35" i="2"/>
  <c r="U35" i="2" s="1"/>
  <c r="P35" i="2"/>
  <c r="O35" i="2"/>
  <c r="N35" i="2"/>
  <c r="N36" i="2" s="1"/>
  <c r="M35" i="2"/>
  <c r="T35" i="2" s="1"/>
  <c r="L35" i="2"/>
  <c r="S34" i="2"/>
  <c r="S36" i="2" s="1"/>
  <c r="P34" i="2"/>
  <c r="P36" i="2" s="1"/>
  <c r="O34" i="2"/>
  <c r="O36" i="2" s="1"/>
  <c r="M34" i="2"/>
  <c r="M36" i="2" s="1"/>
  <c r="L34" i="2"/>
  <c r="L36" i="2" s="1"/>
  <c r="Q31" i="2"/>
  <c r="N31" i="2"/>
  <c r="L31" i="2"/>
  <c r="K31" i="2"/>
  <c r="J31" i="2"/>
  <c r="I31" i="2"/>
  <c r="T30" i="2"/>
  <c r="T31" i="2" s="1"/>
  <c r="P30" i="2"/>
  <c r="P31" i="2" s="1"/>
  <c r="O30" i="2"/>
  <c r="O31" i="2" s="1"/>
  <c r="M30" i="2"/>
  <c r="M31" i="2" s="1"/>
  <c r="L30" i="2"/>
  <c r="S30" i="2" s="1"/>
  <c r="U27" i="2"/>
  <c r="T27" i="2"/>
  <c r="S27" i="2"/>
  <c r="R27" i="2"/>
  <c r="Q27" i="2"/>
  <c r="K27" i="2"/>
  <c r="J27" i="2"/>
  <c r="I27" i="2"/>
  <c r="P26" i="2"/>
  <c r="P27" i="2" s="1"/>
  <c r="O26" i="2"/>
  <c r="O27" i="2" s="1"/>
  <c r="N26" i="2"/>
  <c r="N27" i="2" s="1"/>
  <c r="M26" i="2"/>
  <c r="M27" i="2" s="1"/>
  <c r="L26" i="2"/>
  <c r="L27" i="2" s="1"/>
  <c r="Q23" i="2"/>
  <c r="K23" i="2"/>
  <c r="J23" i="2"/>
  <c r="I23" i="2"/>
  <c r="S22" i="2"/>
  <c r="U22" i="2" s="1"/>
  <c r="P22" i="2"/>
  <c r="O22" i="2"/>
  <c r="N22" i="2"/>
  <c r="N23" i="2" s="1"/>
  <c r="M22" i="2"/>
  <c r="L22" i="2"/>
  <c r="R22" i="2" s="1"/>
  <c r="T21" i="2"/>
  <c r="P21" i="2"/>
  <c r="O21" i="2"/>
  <c r="N21" i="2"/>
  <c r="M21" i="2"/>
  <c r="L21" i="2"/>
  <c r="S21" i="2" s="1"/>
  <c r="U21" i="2" s="1"/>
  <c r="P20" i="2"/>
  <c r="O20" i="2"/>
  <c r="N20" i="2"/>
  <c r="M20" i="2"/>
  <c r="T20" i="2" s="1"/>
  <c r="L20" i="2"/>
  <c r="S20" i="2" s="1"/>
  <c r="U20" i="2" s="1"/>
  <c r="S19" i="2"/>
  <c r="U19" i="2" s="1"/>
  <c r="R19" i="2"/>
  <c r="P19" i="2"/>
  <c r="O19" i="2"/>
  <c r="N19" i="2"/>
  <c r="M19" i="2"/>
  <c r="T19" i="2" s="1"/>
  <c r="L19" i="2"/>
  <c r="S18" i="2"/>
  <c r="U18" i="2" s="1"/>
  <c r="U23" i="2" s="1"/>
  <c r="P18" i="2"/>
  <c r="P23" i="2" s="1"/>
  <c r="O18" i="2"/>
  <c r="O23" i="2" s="1"/>
  <c r="M18" i="2"/>
  <c r="M23" i="2" s="1"/>
  <c r="L18" i="2"/>
  <c r="R18" i="2" s="1"/>
  <c r="S121" i="2" l="1"/>
  <c r="U120" i="2"/>
  <c r="U121" i="2" s="1"/>
  <c r="S130" i="2"/>
  <c r="U128" i="2"/>
  <c r="U130" i="2" s="1"/>
  <c r="S138" i="2"/>
  <c r="U133" i="2"/>
  <c r="U138" i="2" s="1"/>
  <c r="S47" i="2"/>
  <c r="U40" i="2"/>
  <c r="U47" i="2" s="1"/>
  <c r="T52" i="2"/>
  <c r="R52" i="2"/>
  <c r="S73" i="2"/>
  <c r="U72" i="2"/>
  <c r="U73" i="2" s="1"/>
  <c r="T138" i="2"/>
  <c r="S31" i="2"/>
  <c r="U30" i="2"/>
  <c r="U31" i="2" s="1"/>
  <c r="S52" i="2"/>
  <c r="R65" i="2"/>
  <c r="S83" i="2"/>
  <c r="U81" i="2"/>
  <c r="U83" i="2" s="1"/>
  <c r="S96" i="2"/>
  <c r="U95" i="2"/>
  <c r="U96" i="2" s="1"/>
  <c r="S111" i="2"/>
  <c r="U107" i="2"/>
  <c r="U111" i="2" s="1"/>
  <c r="R35" i="2"/>
  <c r="R136" i="2"/>
  <c r="U146" i="2"/>
  <c r="R185" i="2"/>
  <c r="R189" i="2"/>
  <c r="T18" i="2"/>
  <c r="T23" i="2" s="1"/>
  <c r="R20" i="2"/>
  <c r="R23" i="2" s="1"/>
  <c r="T22" i="2"/>
  <c r="S23" i="2"/>
  <c r="T34" i="2"/>
  <c r="T36" i="2" s="1"/>
  <c r="R40" i="2"/>
  <c r="R44" i="2"/>
  <c r="R45" i="2"/>
  <c r="L47" i="2"/>
  <c r="R51" i="2"/>
  <c r="M52" i="2"/>
  <c r="T55" i="2"/>
  <c r="T56" i="2" s="1"/>
  <c r="S56" i="2"/>
  <c r="S59" i="2"/>
  <c r="R60" i="2"/>
  <c r="R61" i="2"/>
  <c r="T63" i="2"/>
  <c r="R72" i="2"/>
  <c r="R73" i="2" s="1"/>
  <c r="M73" i="2"/>
  <c r="T76" i="2"/>
  <c r="R81" i="2"/>
  <c r="R83" i="2" s="1"/>
  <c r="L83" i="2"/>
  <c r="T86" i="2"/>
  <c r="R88" i="2"/>
  <c r="L96" i="2"/>
  <c r="T99" i="2"/>
  <c r="T100" i="2" s="1"/>
  <c r="S100" i="2"/>
  <c r="S103" i="2"/>
  <c r="T108" i="2"/>
  <c r="T111" i="2" s="1"/>
  <c r="R110" i="2"/>
  <c r="M111" i="2"/>
  <c r="T115" i="2"/>
  <c r="T117" i="2" s="1"/>
  <c r="L121" i="2"/>
  <c r="T129" i="2"/>
  <c r="T130" i="2" s="1"/>
  <c r="R133" i="2"/>
  <c r="R137" i="2"/>
  <c r="M138" i="2"/>
  <c r="R141" i="2"/>
  <c r="S145" i="2"/>
  <c r="U145" i="2" s="1"/>
  <c r="S152" i="2"/>
  <c r="U156" i="2"/>
  <c r="U162" i="2" s="1"/>
  <c r="S159" i="2"/>
  <c r="U159" i="2" s="1"/>
  <c r="R159" i="2"/>
  <c r="L168" i="2"/>
  <c r="S165" i="2"/>
  <c r="R165" i="2"/>
  <c r="S167" i="2"/>
  <c r="U167" i="2" s="1"/>
  <c r="U170" i="2"/>
  <c r="U171" i="2" s="1"/>
  <c r="S171" i="2"/>
  <c r="L190" i="2"/>
  <c r="S174" i="2"/>
  <c r="R174" i="2"/>
  <c r="S178" i="2"/>
  <c r="U178" i="2" s="1"/>
  <c r="R178" i="2"/>
  <c r="S182" i="2"/>
  <c r="U182" i="2" s="1"/>
  <c r="R182" i="2"/>
  <c r="S186" i="2"/>
  <c r="U186" i="2" s="1"/>
  <c r="R186" i="2"/>
  <c r="S194" i="2"/>
  <c r="S200" i="2"/>
  <c r="U200" i="2" s="1"/>
  <c r="S261" i="2"/>
  <c r="U261" i="2" s="1"/>
  <c r="R261" i="2"/>
  <c r="R270" i="2"/>
  <c r="S270" i="2"/>
  <c r="U270" i="2" s="1"/>
  <c r="L52" i="2"/>
  <c r="L73" i="2"/>
  <c r="R77" i="2"/>
  <c r="R87" i="2"/>
  <c r="R116" i="2"/>
  <c r="R124" i="2"/>
  <c r="R125" i="2" s="1"/>
  <c r="L138" i="2"/>
  <c r="M190" i="2"/>
  <c r="R21" i="2"/>
  <c r="L23" i="2"/>
  <c r="R30" i="2"/>
  <c r="R31" i="2" s="1"/>
  <c r="U34" i="2"/>
  <c r="U36" i="2" s="1"/>
  <c r="T39" i="2"/>
  <c r="T47" i="2" s="1"/>
  <c r="R41" i="2"/>
  <c r="R47" i="2" s="1"/>
  <c r="R46" i="2"/>
  <c r="L56" i="2"/>
  <c r="T59" i="2"/>
  <c r="R62" i="2"/>
  <c r="U76" i="2"/>
  <c r="U78" i="2" s="1"/>
  <c r="T77" i="2"/>
  <c r="R82" i="2"/>
  <c r="M83" i="2"/>
  <c r="U86" i="2"/>
  <c r="U92" i="2" s="1"/>
  <c r="R89" i="2"/>
  <c r="T91" i="2"/>
  <c r="R95" i="2"/>
  <c r="R96" i="2" s="1"/>
  <c r="R107" i="2"/>
  <c r="R111" i="2" s="1"/>
  <c r="R114" i="2"/>
  <c r="R117" i="2" s="1"/>
  <c r="T116" i="2"/>
  <c r="R120" i="2"/>
  <c r="R121" i="2" s="1"/>
  <c r="T124" i="2"/>
  <c r="T125" i="2" s="1"/>
  <c r="S125" i="2"/>
  <c r="R128" i="2"/>
  <c r="R130" i="2" s="1"/>
  <c r="L130" i="2"/>
  <c r="R134" i="2"/>
  <c r="N146" i="2"/>
  <c r="T141" i="2"/>
  <c r="T146" i="2" s="1"/>
  <c r="R143" i="2"/>
  <c r="R145" i="2"/>
  <c r="R148" i="2"/>
  <c r="R149" i="2" s="1"/>
  <c r="M149" i="2"/>
  <c r="M162" i="2"/>
  <c r="T156" i="2"/>
  <c r="T162" i="2" s="1"/>
  <c r="T159" i="2"/>
  <c r="T168" i="2"/>
  <c r="M171" i="2"/>
  <c r="T170" i="2"/>
  <c r="T171" i="2" s="1"/>
  <c r="T174" i="2"/>
  <c r="T178" i="2"/>
  <c r="T182" i="2"/>
  <c r="T186" i="2"/>
  <c r="R194" i="2"/>
  <c r="M202" i="2"/>
  <c r="T198" i="2"/>
  <c r="T202" i="2" s="1"/>
  <c r="R198" i="2"/>
  <c r="R200" i="2"/>
  <c r="R214" i="2"/>
  <c r="R216" i="2" s="1"/>
  <c r="L216" i="2"/>
  <c r="S214" i="2"/>
  <c r="Q345" i="2"/>
  <c r="Q348" i="2" s="1"/>
  <c r="S252" i="2"/>
  <c r="U252" i="2" s="1"/>
  <c r="R252" i="2"/>
  <c r="S146" i="2"/>
  <c r="R177" i="2"/>
  <c r="R181" i="2"/>
  <c r="I345" i="2"/>
  <c r="R34" i="2"/>
  <c r="R36" i="2" s="1"/>
  <c r="U50" i="2"/>
  <c r="U52" i="2" s="1"/>
  <c r="R76" i="2"/>
  <c r="R86" i="2"/>
  <c r="R92" i="2" s="1"/>
  <c r="S114" i="2"/>
  <c r="R142" i="2"/>
  <c r="S144" i="2"/>
  <c r="U144" i="2" s="1"/>
  <c r="R144" i="2"/>
  <c r="O162" i="2"/>
  <c r="R157" i="2"/>
  <c r="R162" i="2" s="1"/>
  <c r="S160" i="2"/>
  <c r="U160" i="2" s="1"/>
  <c r="S166" i="2"/>
  <c r="U166" i="2" s="1"/>
  <c r="R166" i="2"/>
  <c r="S175" i="2"/>
  <c r="U175" i="2" s="1"/>
  <c r="S179" i="2"/>
  <c r="U179" i="2" s="1"/>
  <c r="S183" i="2"/>
  <c r="U183" i="2" s="1"/>
  <c r="S187" i="2"/>
  <c r="U187" i="2" s="1"/>
  <c r="L202" i="2"/>
  <c r="S199" i="2"/>
  <c r="U199" i="2" s="1"/>
  <c r="R199" i="2"/>
  <c r="R201" i="2"/>
  <c r="S205" i="2"/>
  <c r="R205" i="2"/>
  <c r="R206" i="2" s="1"/>
  <c r="O211" i="2"/>
  <c r="S209" i="2"/>
  <c r="U236" i="2"/>
  <c r="P254" i="2"/>
  <c r="L146" i="2"/>
  <c r="S148" i="2"/>
  <c r="L153" i="2"/>
  <c r="R193" i="2"/>
  <c r="R195" i="2" s="1"/>
  <c r="S198" i="2"/>
  <c r="M206" i="2"/>
  <c r="M211" i="2"/>
  <c r="L221" i="2"/>
  <c r="S219" i="2"/>
  <c r="R219" i="2"/>
  <c r="M233" i="2"/>
  <c r="T228" i="2"/>
  <c r="R228" i="2"/>
  <c r="M247" i="2"/>
  <c r="T236" i="2"/>
  <c r="T247" i="2" s="1"/>
  <c r="S239" i="2"/>
  <c r="U239" i="2" s="1"/>
  <c r="S243" i="2"/>
  <c r="U243" i="2" s="1"/>
  <c r="U254" i="2"/>
  <c r="T252" i="2"/>
  <c r="S254" i="2"/>
  <c r="P263" i="2"/>
  <c r="R259" i="2"/>
  <c r="T261" i="2"/>
  <c r="N292" i="2"/>
  <c r="T267" i="2"/>
  <c r="S298" i="2"/>
  <c r="U298" i="2" s="1"/>
  <c r="U343" i="2" s="1"/>
  <c r="O343" i="2"/>
  <c r="R152" i="2"/>
  <c r="R153" i="2" s="1"/>
  <c r="L162" i="2"/>
  <c r="R167" i="2"/>
  <c r="M195" i="2"/>
  <c r="R210" i="2"/>
  <c r="R211" i="2" s="1"/>
  <c r="T214" i="2"/>
  <c r="T216" i="2" s="1"/>
  <c r="T221" i="2"/>
  <c r="S229" i="2"/>
  <c r="U229" i="2" s="1"/>
  <c r="L233" i="2"/>
  <c r="R229" i="2"/>
  <c r="O247" i="2"/>
  <c r="R237" i="2"/>
  <c r="R247" i="2" s="1"/>
  <c r="R239" i="2"/>
  <c r="R241" i="2"/>
  <c r="R243" i="2"/>
  <c r="R245" i="2"/>
  <c r="N254" i="2"/>
  <c r="T250" i="2"/>
  <c r="T254" i="2" s="1"/>
  <c r="L263" i="2"/>
  <c r="S260" i="2"/>
  <c r="U260" i="2" s="1"/>
  <c r="U263" i="2" s="1"/>
  <c r="R260" i="2"/>
  <c r="T271" i="2"/>
  <c r="M345" i="2"/>
  <c r="M348" i="2" s="1"/>
  <c r="J345" i="2"/>
  <c r="S220" i="2"/>
  <c r="U220" i="2" s="1"/>
  <c r="R220" i="2"/>
  <c r="S225" i="2"/>
  <c r="U233" i="2"/>
  <c r="T229" i="2"/>
  <c r="S233" i="2"/>
  <c r="N247" i="2"/>
  <c r="S238" i="2"/>
  <c r="U238" i="2" s="1"/>
  <c r="R238" i="2"/>
  <c r="R240" i="2"/>
  <c r="S242" i="2"/>
  <c r="U242" i="2" s="1"/>
  <c r="R242" i="2"/>
  <c r="R244" i="2"/>
  <c r="S246" i="2"/>
  <c r="U246" i="2" s="1"/>
  <c r="R246" i="2"/>
  <c r="M254" i="2"/>
  <c r="T251" i="2"/>
  <c r="R251" i="2"/>
  <c r="R254" i="2" s="1"/>
  <c r="R253" i="2"/>
  <c r="M263" i="2"/>
  <c r="T257" i="2"/>
  <c r="R258" i="2"/>
  <c r="R263" i="2" s="1"/>
  <c r="R262" i="2"/>
  <c r="M292" i="2"/>
  <c r="L225" i="2"/>
  <c r="L254" i="2"/>
  <c r="O292" i="2"/>
  <c r="S269" i="2"/>
  <c r="U269" i="2" s="1"/>
  <c r="R274" i="2"/>
  <c r="R278" i="2"/>
  <c r="R282" i="2"/>
  <c r="R286" i="2"/>
  <c r="R290" i="2"/>
  <c r="N345" i="2"/>
  <c r="N348" i="2" s="1"/>
  <c r="K345" i="2"/>
  <c r="K348" i="2" s="1"/>
  <c r="R268" i="2"/>
  <c r="R269" i="2"/>
  <c r="T270" i="2"/>
  <c r="S275" i="2"/>
  <c r="U275" i="2" s="1"/>
  <c r="R275" i="2"/>
  <c r="R277" i="2"/>
  <c r="S279" i="2"/>
  <c r="U279" i="2" s="1"/>
  <c r="R279" i="2"/>
  <c r="R281" i="2"/>
  <c r="S283" i="2"/>
  <c r="U283" i="2" s="1"/>
  <c r="R283" i="2"/>
  <c r="R285" i="2"/>
  <c r="S287" i="2"/>
  <c r="U287" i="2" s="1"/>
  <c r="R287" i="2"/>
  <c r="R289" i="2"/>
  <c r="S291" i="2"/>
  <c r="U291" i="2" s="1"/>
  <c r="R291" i="2"/>
  <c r="R296" i="2"/>
  <c r="R298" i="2"/>
  <c r="R300" i="2"/>
  <c r="R302" i="2"/>
  <c r="R304" i="2"/>
  <c r="R306" i="2"/>
  <c r="R308" i="2"/>
  <c r="R310" i="2"/>
  <c r="R312" i="2"/>
  <c r="R314" i="2"/>
  <c r="R316" i="2"/>
  <c r="R318" i="2"/>
  <c r="R320" i="2"/>
  <c r="R322" i="2"/>
  <c r="R324" i="2"/>
  <c r="R326" i="2"/>
  <c r="R328" i="2"/>
  <c r="R330" i="2"/>
  <c r="R332" i="2"/>
  <c r="R334" i="2"/>
  <c r="R336" i="2"/>
  <c r="R338" i="2"/>
  <c r="R340" i="2"/>
  <c r="R342" i="2"/>
  <c r="R266" i="2"/>
  <c r="S266" i="2"/>
  <c r="T268" i="2"/>
  <c r="T292" i="2" s="1"/>
  <c r="S268" i="2"/>
  <c r="U268" i="2" s="1"/>
  <c r="R273" i="2"/>
  <c r="T277" i="2"/>
  <c r="T281" i="2"/>
  <c r="T285" i="2"/>
  <c r="T289" i="2"/>
  <c r="L292" i="2"/>
  <c r="R295" i="2"/>
  <c r="P345" i="2"/>
  <c r="P348" i="2" s="1"/>
  <c r="S297" i="2"/>
  <c r="U297" i="2" s="1"/>
  <c r="R297" i="2"/>
  <c r="R299" i="2"/>
  <c r="S301" i="2"/>
  <c r="U301" i="2" s="1"/>
  <c r="R301" i="2"/>
  <c r="R303" i="2"/>
  <c r="S305" i="2"/>
  <c r="U305" i="2" s="1"/>
  <c r="R305" i="2"/>
  <c r="R307" i="2"/>
  <c r="S309" i="2"/>
  <c r="U309" i="2" s="1"/>
  <c r="R309" i="2"/>
  <c r="R311" i="2"/>
  <c r="S313" i="2"/>
  <c r="U313" i="2" s="1"/>
  <c r="R313" i="2"/>
  <c r="R315" i="2"/>
  <c r="S317" i="2"/>
  <c r="U317" i="2" s="1"/>
  <c r="R317" i="2"/>
  <c r="R319" i="2"/>
  <c r="S321" i="2"/>
  <c r="U321" i="2" s="1"/>
  <c r="R321" i="2"/>
  <c r="R323" i="2"/>
  <c r="S325" i="2"/>
  <c r="U325" i="2" s="1"/>
  <c r="R325" i="2"/>
  <c r="R327" i="2"/>
  <c r="S329" i="2"/>
  <c r="U329" i="2" s="1"/>
  <c r="R329" i="2"/>
  <c r="R331" i="2"/>
  <c r="S333" i="2"/>
  <c r="U333" i="2" s="1"/>
  <c r="R333" i="2"/>
  <c r="R335" i="2"/>
  <c r="S337" i="2"/>
  <c r="U337" i="2" s="1"/>
  <c r="R337" i="2"/>
  <c r="R339" i="2"/>
  <c r="S341" i="2"/>
  <c r="U341" i="2" s="1"/>
  <c r="R341" i="2"/>
  <c r="T295" i="2"/>
  <c r="T343" i="2" s="1"/>
  <c r="L343" i="2"/>
  <c r="S292" i="2" l="1"/>
  <c r="U266" i="2"/>
  <c r="U292" i="2" s="1"/>
  <c r="U345" i="2" s="1"/>
  <c r="S211" i="2"/>
  <c r="U209" i="2"/>
  <c r="U211" i="2" s="1"/>
  <c r="S117" i="2"/>
  <c r="U114" i="2"/>
  <c r="U117" i="2" s="1"/>
  <c r="S216" i="2"/>
  <c r="U214" i="2"/>
  <c r="U216" i="2" s="1"/>
  <c r="R202" i="2"/>
  <c r="R190" i="2"/>
  <c r="L345" i="2"/>
  <c r="L348" i="2" s="1"/>
  <c r="R292" i="2"/>
  <c r="T263" i="2"/>
  <c r="R221" i="2"/>
  <c r="U148" i="2"/>
  <c r="U149" i="2" s="1"/>
  <c r="S149" i="2"/>
  <c r="U247" i="2"/>
  <c r="I349" i="2"/>
  <c r="I348" i="2"/>
  <c r="U194" i="2"/>
  <c r="U195" i="2" s="1"/>
  <c r="S195" i="2"/>
  <c r="S190" i="2"/>
  <c r="U174" i="2"/>
  <c r="U190" i="2" s="1"/>
  <c r="U152" i="2"/>
  <c r="U153" i="2" s="1"/>
  <c r="S153" i="2"/>
  <c r="U103" i="2"/>
  <c r="U104" i="2" s="1"/>
  <c r="S104" i="2"/>
  <c r="T78" i="2"/>
  <c r="J350" i="2"/>
  <c r="J348" i="2"/>
  <c r="S343" i="2"/>
  <c r="R233" i="2"/>
  <c r="U219" i="2"/>
  <c r="U221" i="2" s="1"/>
  <c r="S221" i="2"/>
  <c r="U198" i="2"/>
  <c r="U202" i="2" s="1"/>
  <c r="S202" i="2"/>
  <c r="S247" i="2"/>
  <c r="R78" i="2"/>
  <c r="T65" i="2"/>
  <c r="R168" i="2"/>
  <c r="R138" i="2"/>
  <c r="T92" i="2"/>
  <c r="R343" i="2"/>
  <c r="O345" i="2"/>
  <c r="O348" i="2" s="1"/>
  <c r="S263" i="2"/>
  <c r="T233" i="2"/>
  <c r="T345" i="2" s="1"/>
  <c r="S206" i="2"/>
  <c r="U205" i="2"/>
  <c r="U206" i="2" s="1"/>
  <c r="T190" i="2"/>
  <c r="U165" i="2"/>
  <c r="U168" i="2" s="1"/>
  <c r="S168" i="2"/>
  <c r="S162" i="2"/>
  <c r="R146" i="2"/>
  <c r="U59" i="2"/>
  <c r="U65" i="2" s="1"/>
  <c r="S65" i="2"/>
  <c r="R345" i="2" l="1"/>
  <c r="S345" i="2"/>
</calcChain>
</file>

<file path=xl/sharedStrings.xml><?xml version="1.0" encoding="utf-8"?>
<sst xmlns="http://schemas.openxmlformats.org/spreadsheetml/2006/main" count="1094" uniqueCount="370">
  <si>
    <t xml:space="preserve">PROGRAMA DE MEDICAMENTOS ESENCIALES </t>
  </si>
  <si>
    <t>CENTRAL DE APOYO LOGÍSTICO</t>
  </si>
  <si>
    <t>PROMESE CAL</t>
  </si>
  <si>
    <t xml:space="preserve">PAGO SUELDOS SEPTIEMBRE 2021: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</si>
  <si>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</si>
  <si>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</si>
  <si>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</si>
  <si>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</si>
  <si>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</si>
  <si>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</si>
  <si>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</si>
  <si>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</si>
  <si>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</si>
  <si>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</si>
  <si>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</si>
  <si>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</si>
  <si>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</si>
  <si>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</si>
  <si>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</si>
  <si>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</si>
  <si>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</si>
  <si>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</si>
  <si>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</si>
  <si>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</si>
  <si>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</si>
  <si>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</si>
  <si>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</si>
  <si>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</si>
  <si>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</si>
  <si>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</si>
  <si>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</si>
  <si>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</si>
  <si>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</si>
  <si>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</si>
  <si>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</si>
  <si>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</si>
  <si>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</si>
  <si>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</si>
  <si>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</si>
  <si>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</si>
  <si>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</si>
  <si>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</si>
  <si>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</si>
  <si>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</si>
  <si>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</si>
  <si>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</si>
  <si>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>DIRECCIÓN DE PLANIFICACIÓN Y DESARROLLO</t>
  </si>
  <si>
    <t>SINEYDA MARGARITA GUZMAN DE SOSA</t>
  </si>
  <si>
    <t>ANALISTA DE PLANIFICACIÓN</t>
  </si>
  <si>
    <t>DIVISIÓN DE DESARROLLO INSTITUCIONAL</t>
  </si>
  <si>
    <t>FRANCISCO GERARDO HERRERA PEREZ</t>
  </si>
  <si>
    <t>ANALISTA DE DATOS</t>
  </si>
  <si>
    <t xml:space="preserve">ARIEL MADE DE LEON </t>
  </si>
  <si>
    <t xml:space="preserve">ANALISTA DE DATOS DE DESARROLLO 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</si>
  <si>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</si>
  <si>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</si>
  <si>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</si>
  <si>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</si>
  <si>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BIANCA YAJAHIRA ESPINAL FULCAR</t>
  </si>
  <si>
    <t xml:space="preserve">ANALISTA LEGAL </t>
  </si>
  <si>
    <t xml:space="preserve">AURELIO BELLO CALZADO </t>
  </si>
  <si>
    <t xml:space="preserve">ERIC ARNALDO ORBE HERNANDEZ </t>
  </si>
  <si>
    <t xml:space="preserve">SISSY BETSABETH RAMIREZ REYNOSO </t>
  </si>
  <si>
    <t xml:space="preserve">DANY CONTRERAS MARTINEZ </t>
  </si>
  <si>
    <t>FIDEL ERNESTO CARABALLO DE LOS SANTOS</t>
  </si>
  <si>
    <t>COORDINADOR JURIDICO</t>
  </si>
  <si>
    <t>HAROLIN YUNEIBIS PUJOLS PEREZ</t>
  </si>
  <si>
    <t>TECNICO ADMINISTRATIVO I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</si>
  <si>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</si>
  <si>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</si>
  <si>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</si>
  <si>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</si>
  <si>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</si>
  <si>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</si>
  <si>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JONATHAN ENRIQUE CANDELARIO CUEVAS </t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</si>
  <si>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</si>
  <si>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</si>
  <si>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</si>
  <si>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</si>
  <si>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</si>
  <si>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CRISTINO AMAURIS VERAS HILARIO</t>
  </si>
  <si>
    <t xml:space="preserve">COORDINADOR DE GESTION HUMANA </t>
  </si>
  <si>
    <t xml:space="preserve">GARYS MIGUEL PANIAGUA CANARIO </t>
  </si>
  <si>
    <t xml:space="preserve">ANALISTA DE RECURSOS HUMANOS </t>
  </si>
  <si>
    <t>PAOLA CRISTAL PEREZ ARACHE DE CARRASCO</t>
  </si>
  <si>
    <t>ANALISTA</t>
  </si>
  <si>
    <t>STEPHANY ISABEL VILLAR PEREZ</t>
  </si>
  <si>
    <t>DEPARTAMENTO DE RECLUTAMIENTO, SELECCIÓN Y EVALUACIÓN DE DESEMPEÑO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</si>
  <si>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</si>
  <si>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</si>
  <si>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</si>
  <si>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</si>
  <si>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DEPARTAMENTO DE REGISTRO, CONTROL Y NÓMINA</t>
  </si>
  <si>
    <t>ALBERTO ANTONIO INFANTE AGESTA</t>
  </si>
  <si>
    <t>ANALISTA DE NOMINAS</t>
  </si>
  <si>
    <t xml:space="preserve">CRISTINA JIMENEZ ROSARIO </t>
  </si>
  <si>
    <t xml:space="preserve">FEMENINO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</si>
  <si>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</si>
  <si>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</si>
  <si>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</si>
  <si>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</si>
  <si>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</si>
  <si>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</si>
  <si>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</si>
  <si>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</si>
  <si>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</si>
  <si>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DAISY MARIA MARTE MERCEDES</t>
  </si>
  <si>
    <t>COORDINADORA DE EVENTOS</t>
  </si>
  <si>
    <t>JOSE ARIEL SANCHEZ MARTINEZ</t>
  </si>
  <si>
    <t>TECNICO ADMINISTRATIVO</t>
  </si>
  <si>
    <t xml:space="preserve">ANYELO JAVIER MERCEDES 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</si>
  <si>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</si>
  <si>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</si>
  <si>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</si>
  <si>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</si>
  <si>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</si>
  <si>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</si>
  <si>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</si>
  <si>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DEPARTAMENTO DE INGENIERIA E INFRAESTRUCTURA</t>
  </si>
  <si>
    <t>OMAR ELADIO GRATEREAUX</t>
  </si>
  <si>
    <t xml:space="preserve"> DEPARTAMENTO DE INGENIERIA E INFRAESTRUCTURA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</si>
  <si>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</si>
  <si>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</si>
  <si>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</si>
  <si>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</si>
  <si>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</si>
  <si>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</si>
  <si>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</si>
  <si>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</si>
  <si>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</si>
  <si>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</si>
  <si>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</si>
  <si>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</si>
  <si>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</si>
  <si>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</si>
  <si>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</si>
  <si>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ENCARGADO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</si>
  <si>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</si>
  <si>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</si>
  <si>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</si>
  <si>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</si>
  <si>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</si>
  <si>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</si>
  <si>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</si>
  <si>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DEPARTAMENTO FINANCIERO</t>
  </si>
  <si>
    <t>JOSE ELIAS COTES RODRIGUEZ</t>
  </si>
  <si>
    <t>CONTADOR I</t>
  </si>
  <si>
    <t xml:space="preserve">JULIA ELENA GIRON FERNANDEZ </t>
  </si>
  <si>
    <t xml:space="preserve">YOLEIDY DURAN </t>
  </si>
  <si>
    <t>ROSA JOSEFINA ROSARIO TEJADA</t>
  </si>
  <si>
    <t>DARILIS SENISE ESCOLASTICO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</si>
  <si>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</si>
  <si>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</si>
  <si>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</si>
  <si>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</si>
  <si>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</si>
  <si>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</si>
  <si>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</si>
  <si>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SECCION DE INVENTARIOS DE INSUMOS PARA LA SALUD</t>
  </si>
  <si>
    <t xml:space="preserve">JUAN BAUTISTA VASQUEZ GUZMAN </t>
  </si>
  <si>
    <t xml:space="preserve">AUXILIAR DE INVENTARIO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</si>
  <si>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</si>
  <si>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</si>
  <si>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</si>
  <si>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</si>
  <si>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</si>
  <si>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</si>
  <si>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</si>
  <si>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</si>
  <si>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ELVIN ESTEBAN RODRIGUEZ MARIANO </t>
  </si>
  <si>
    <t xml:space="preserve">TECNICO EN COMPRAS </t>
  </si>
  <si>
    <t xml:space="preserve">LIDIA ALTAGRACIA ISIDOR ARREDONDO </t>
  </si>
  <si>
    <t xml:space="preserve">ELIZABETH GERARDO DISLA </t>
  </si>
  <si>
    <t xml:space="preserve">ANALISTA DE COMPRAS Y CONTRATACIONES </t>
  </si>
  <si>
    <t xml:space="preserve">RANDEE JOSE ESPINAL MADRIGAL </t>
  </si>
  <si>
    <t xml:space="preserve">                                                                           DEPARTAMENTO ADMINISTRATIVO</t>
  </si>
  <si>
    <t xml:space="preserve">NELSON ALCIDES MINYETY SANCHEZ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</si>
  <si>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</si>
  <si>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</si>
  <si>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</si>
  <si>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</si>
  <si>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</si>
  <si>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DIVISION DE ADQUISICIONES INTERNACIONALES</t>
  </si>
  <si>
    <t xml:space="preserve">CARLA CRISTINA MENA FLORENTINO </t>
  </si>
  <si>
    <t>SECCIÓN DE INGRESOS</t>
  </si>
  <si>
    <t>ALPHA MARIA REYES ESPINAL</t>
  </si>
  <si>
    <t>COLECTOR</t>
  </si>
  <si>
    <t>CARLOS MANUEL MARINE ENCARNACION</t>
  </si>
  <si>
    <t>LUIS NICOLAS SANTIAGO LORA</t>
  </si>
  <si>
    <t xml:space="preserve">JESUS MARIA BLANCO PEREZ </t>
  </si>
  <si>
    <t xml:space="preserve">YEURIS BELTRE MORILLO </t>
  </si>
  <si>
    <t xml:space="preserve">JAIRO VALDEZ FERNANDEZ </t>
  </si>
  <si>
    <t xml:space="preserve">JUAN CARLOS HERNANDEZ RODRIGUEZ </t>
  </si>
  <si>
    <t>ARIDIO TEJADA</t>
  </si>
  <si>
    <t xml:space="preserve">ROBINSON DARIO GARCIA </t>
  </si>
  <si>
    <t xml:space="preserve">COLECTOR </t>
  </si>
  <si>
    <t>BUENAVENTURA ENCARNACION PEÑA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</si>
  <si>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</si>
  <si>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</si>
  <si>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</si>
  <si>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</si>
  <si>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</si>
  <si>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</si>
  <si>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</si>
  <si>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</si>
  <si>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</si>
  <si>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 xml:space="preserve">MANUEL DE JESUS DIAZ BISONO </t>
  </si>
  <si>
    <t>DEPARTAMENTO DE DISTRIBUCIÓN</t>
  </si>
  <si>
    <t xml:space="preserve">JEAN PAUL VARGAS FRIAS </t>
  </si>
  <si>
    <t>DIVISIÓN DE DISTRIBUCIÓN</t>
  </si>
  <si>
    <t>JOSE FRANCISCO MERIÑO ACEVEDO</t>
  </si>
  <si>
    <t>SUPERVISOR  DE DISTRIBUCIÓN</t>
  </si>
  <si>
    <t xml:space="preserve">HECTOR MANUEL HANLEY VILORIO </t>
  </si>
  <si>
    <t>ROBERTO DIAZ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</si>
  <si>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</si>
  <si>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</si>
  <si>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</si>
  <si>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</si>
  <si>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</si>
  <si>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</si>
  <si>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ANTONIO PUELLO PLASENCIA</t>
  </si>
  <si>
    <r>
      <t>DEPARTAMENTO DE TECNOLOG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 xml:space="preserve">A DE LA INFORMACIÓN Y COMUNICACIÓN </t>
    </r>
  </si>
  <si>
    <t>LUIS STALIN RODRIGUEZ RAMIREZ</t>
  </si>
  <si>
    <t xml:space="preserve">DEPARTAMENTO DE TECNOLOGÍA DE LA INFORMACIÓN Y COMUNICACIÓN </t>
  </si>
  <si>
    <t xml:space="preserve">ADMINISTRADOR DE PROYECTOS </t>
  </si>
  <si>
    <t>FRANCISCO LIRIANO REYES</t>
  </si>
  <si>
    <t xml:space="preserve">ADMINISTRADOR DE SERVIDORES </t>
  </si>
  <si>
    <t>DIVISIÓN DE OPERACIONES TIC</t>
  </si>
  <si>
    <t>DIEGO ISMAEL HIDALGO DURAN</t>
  </si>
  <si>
    <t>ROBIN PEÑA ACEVEDO</t>
  </si>
  <si>
    <t>ADMINISTRADOR DE REDES</t>
  </si>
  <si>
    <t>DIVISIÓN DE DESARROLLO E IMPLEMENTACIÓN DE SISTEMA</t>
  </si>
  <si>
    <t>RANDY ENMANUEL TORRES BREA</t>
  </si>
  <si>
    <t xml:space="preserve">DIVISIÓN ADMINISTRACIÓN DEL SERVICIO TIC </t>
  </si>
  <si>
    <t>PERLA ALVAREZ CASTILLO</t>
  </si>
  <si>
    <t>SOPORTE TECNICO INFORMATICO</t>
  </si>
  <si>
    <t>LUIS ENMANUEL DOMINGUEZ ALCANTARA</t>
  </si>
  <si>
    <t xml:space="preserve">HARLEY DANIEL VALERIO DE JESUS </t>
  </si>
  <si>
    <t>RAQUEL DE OLEO ENCARNACION</t>
  </si>
  <si>
    <t xml:space="preserve">SOPORTE TECNICO </t>
  </si>
  <si>
    <t>JUAN DANIEL TAVERAS FROMETA</t>
  </si>
  <si>
    <t>DEPARTAMENTO ALMACÉN GENERAL DE INSUMOS PARA LA SALUD</t>
  </si>
  <si>
    <t xml:space="preserve">RUBERT AUGUSTO ALCANTARA HERNANDEZ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</si>
  <si>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</si>
  <si>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</si>
  <si>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</si>
  <si>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</si>
  <si>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</si>
  <si>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</si>
  <si>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</si>
  <si>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</si>
  <si>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</si>
  <si>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</si>
  <si>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NANCY DOLORES AVILA SEVERINO</t>
  </si>
  <si>
    <t>CARLOS MANUEL TAVERAS VENTURA</t>
  </si>
  <si>
    <t>DEPARTAMENTO ALMACÉN GENERAL DE INSUMOS PARA LA SALUD-ALMACÉN DE LA MONUMENTAL KM. 13</t>
  </si>
  <si>
    <t>ENCARGADO ALMACEN/ALM. MONUMENTAL</t>
  </si>
  <si>
    <t xml:space="preserve"> ALMACÉN REGIÓN NORTE</t>
  </si>
  <si>
    <t>JUAN PABLO UREÑA GONZALEZ</t>
  </si>
  <si>
    <t>ALMACÉN REGION NORTE</t>
  </si>
  <si>
    <t>NICOLE DESIREE COLLADO SUAREZ</t>
  </si>
  <si>
    <t>FARMACEUTICA</t>
  </si>
  <si>
    <t xml:space="preserve">ANA DIANELBA BEATO MORALES </t>
  </si>
  <si>
    <t>FANY MABEL CAPELLAN CORNIEL</t>
  </si>
  <si>
    <t>DIRECCIÓN DE TRAMITES Y SERVICIOS PARA LA SALUD</t>
  </si>
  <si>
    <t>MARGARITA REYES DE LA CRUZ</t>
  </si>
  <si>
    <t>DORIS HESNI NEHME</t>
  </si>
  <si>
    <t xml:space="preserve">COORDINADORA_DIRECCION TRAMITES Y SERVICIOS PARA SALUD </t>
  </si>
  <si>
    <t xml:space="preserve">JULISA NORBERTO ROSARIO </t>
  </si>
  <si>
    <t xml:space="preserve">MARCIA ANTONIA MARTINEZ ADAMES </t>
  </si>
  <si>
    <t xml:space="preserve">ANALISTA DE ATENCION AL CLIENTE </t>
  </si>
  <si>
    <t>ELIZABETH SANCHEZ DIAZ</t>
  </si>
  <si>
    <t>ANALISTA DE SERVICIOS Y TRAMITES</t>
  </si>
  <si>
    <t>ERIKA CRUZ PERALTA</t>
  </si>
  <si>
    <t>DIRECCIÓN DE FARMACIAS DEL PUEBLO</t>
  </si>
  <si>
    <t>LUIS EMMANUEL GAMBORENA SIMO</t>
  </si>
  <si>
    <t xml:space="preserve"> DIRECCION DE FARMACIAS DEL PUEBLO </t>
  </si>
  <si>
    <t>YORDALIZA MINAYA</t>
  </si>
  <si>
    <t>ANALISTA DE INFORMACION DE FP</t>
  </si>
  <si>
    <t xml:space="preserve">ANA MARIA DE AZA RODRIGUEZ </t>
  </si>
  <si>
    <t>GERARD JOSE RODRIGUEZ JIMENEZ</t>
  </si>
  <si>
    <t>LAURA ISABEL NUÑEZ SALCE</t>
  </si>
  <si>
    <t xml:space="preserve">ROSANNA MARIOBY SARMIENTO GONZALEZ </t>
  </si>
  <si>
    <t xml:space="preserve">DIGNORA CRISTINA RAMIREZ </t>
  </si>
  <si>
    <t xml:space="preserve">ANGELA MERCEDES LEGER LUIS </t>
  </si>
  <si>
    <t xml:space="preserve">CARMELINA MERCEDES HERNANDEZ RAMOS </t>
  </si>
  <si>
    <t>FARMACEUTICA ENCARGADA</t>
  </si>
  <si>
    <t>RAY GADIEL HERNANDEZ PERALTA</t>
  </si>
  <si>
    <t>TECNICO EN CONTROL DE DOCUMENTOS DE FARMACIAS DEL PUEBLO</t>
  </si>
  <si>
    <t>MIGUEL ANTONIO LARA VOLQUEZ</t>
  </si>
  <si>
    <t>JOSE MIGUEL COISCOU REYES</t>
  </si>
  <si>
    <t>ANTONIO ELPIDIO VASQUEZ PIMENTEL</t>
  </si>
  <si>
    <t>TECNICO EN DOCUMENTACIÓN DE  FARMACIAS DEL PUEBLO</t>
  </si>
  <si>
    <t xml:space="preserve">JOSE JOEL NORBERTO GOMEZ </t>
  </si>
  <si>
    <t xml:space="preserve">FELIX RAFEL LIZARDO GRULLON </t>
  </si>
  <si>
    <t xml:space="preserve">COORDINADOR PROVINCIAL </t>
  </si>
  <si>
    <t>STEPHEN DOMINGUEZ MADERA</t>
  </si>
  <si>
    <t xml:space="preserve">GREGORIO DE LEON CEBALLO </t>
  </si>
  <si>
    <t>ORIOLIS ARAUJO MORA</t>
  </si>
  <si>
    <t>EDWIN FRANCISCO RODRIGUEZ COSTE</t>
  </si>
  <si>
    <t xml:space="preserve">RAFAELINA MARIA TEJADA DE MARTINEZ </t>
  </si>
  <si>
    <t xml:space="preserve">LUIS MANUEL TINEO GALVEZ </t>
  </si>
  <si>
    <t>RAMON ALDANIO NUÑEZ BETANCES</t>
  </si>
  <si>
    <t>ANGEL RAMIREZ TAVERA</t>
  </si>
  <si>
    <t>ROSALBA MARIARCA GARCIA RODRIGUEZ</t>
  </si>
  <si>
    <t xml:space="preserve">TECNICO EN DOCUMENTACION </t>
  </si>
  <si>
    <t>CLAUDIO ANTONIO RUBIERA RODRIGUEZ</t>
  </si>
  <si>
    <t>MARIA DEL PILAR VARGAS PORRAS</t>
  </si>
  <si>
    <t>DEPARTAMENTO TECNICA FARMACEUTICA</t>
  </si>
  <si>
    <t>YELLY BETHANIA SALADIN BEN</t>
  </si>
  <si>
    <t xml:space="preserve">DEPARTAMENTO TECNICA FARMACEUTICA </t>
  </si>
  <si>
    <t>ENCARGADA DE FARMACIA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</si>
  <si>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</si>
  <si>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</si>
  <si>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</si>
  <si>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</si>
  <si>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</si>
  <si>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</si>
  <si>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</si>
  <si>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HECTOR BIENVENIDO COSTE GOMEZ </t>
  </si>
  <si>
    <t xml:space="preserve">ODALIS ANTONIO DE LA CRUZ VASQUEZ </t>
  </si>
  <si>
    <t>SUPERVISOR DE FARMACIA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</si>
  <si>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</si>
  <si>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</si>
  <si>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</si>
  <si>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</si>
  <si>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</si>
  <si>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</si>
  <si>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 xml:space="preserve">RAFAELA CORRREA GONZALEZ </t>
  </si>
  <si>
    <t xml:space="preserve">CAROL DEL CARMEN CABRERA ESPIRITU </t>
  </si>
  <si>
    <t xml:space="preserve">ANTONIA ALTAGRACIA ROQUE GRULLON 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</si>
  <si>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</si>
  <si>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</si>
  <si>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</si>
  <si>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</si>
  <si>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</si>
  <si>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</si>
  <si>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</si>
  <si>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</si>
  <si>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</si>
  <si>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</si>
  <si>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</si>
  <si>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</si>
  <si>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</si>
  <si>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</si>
  <si>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</si>
  <si>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YANET ALEXANDRA CARVAJAL </t>
  </si>
  <si>
    <t xml:space="preserve">CINTHIA ARABELIS RODRIGUEZ JAQUEZ 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</si>
  <si>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</si>
  <si>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</si>
  <si>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</si>
  <si>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</si>
  <si>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</si>
  <si>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</si>
  <si>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HECTOR DAVID PEÑA MENDEZ </t>
  </si>
  <si>
    <t xml:space="preserve">ANDRIVELIS MATOS RODRIGUEZ </t>
  </si>
  <si>
    <t>SORANYI FERRERAS MADE</t>
  </si>
  <si>
    <t>FRANCIS LEONEL CASTILLO CUEVAS</t>
  </si>
  <si>
    <t xml:space="preserve">FRANKLIN CARRASCO ROSARIO </t>
  </si>
  <si>
    <t>LUIS ORLANDO ENCARNACION PERALTA</t>
  </si>
  <si>
    <t xml:space="preserve">DENNY SANTOS VENTURA </t>
  </si>
  <si>
    <t>JUAN ISAAC VARELA ASTACIO</t>
  </si>
  <si>
    <t>JULIA FERRER DE PAULA</t>
  </si>
  <si>
    <t>Total General Empleados Contratados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</si>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</sst>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2" borderId="0" xfId="0" applyFont="1" applyFill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/>
    </xf>
    <xf numFmtId="4" fontId="11" fillId="2" borderId="11" xfId="1" applyNumberFormat="1" applyFont="1" applyFill="1" applyBorder="1" applyAlignment="1"/>
    <xf numFmtId="4" fontId="0" fillId="2" borderId="10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0" xfId="0" applyNumberFormat="1" applyFont="1" applyFill="1" applyBorder="1"/>
    <xf numFmtId="4" fontId="0" fillId="2" borderId="11" xfId="0" applyNumberFormat="1" applyFont="1" applyFill="1" applyBorder="1"/>
    <xf numFmtId="4" fontId="11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4" fontId="11" fillId="2" borderId="13" xfId="0" applyNumberFormat="1" applyFont="1" applyFill="1" applyBorder="1"/>
    <xf numFmtId="4" fontId="0" fillId="2" borderId="12" xfId="0" applyNumberFormat="1" applyFont="1" applyFill="1" applyBorder="1"/>
    <xf numFmtId="4" fontId="0" fillId="2" borderId="13" xfId="0" applyNumberFormat="1" applyFont="1" applyFill="1" applyBorder="1"/>
    <xf numFmtId="4" fontId="11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0" fontId="8" fillId="2" borderId="12" xfId="0" applyFont="1" applyFill="1" applyBorder="1" applyAlignment="1">
      <alignment horizontal="center" wrapText="1"/>
    </xf>
    <xf numFmtId="14" fontId="0" fillId="2" borderId="12" xfId="0" applyNumberFormat="1" applyFont="1" applyFill="1" applyBorder="1" applyAlignment="1">
      <alignment horizontal="center" wrapText="1"/>
    </xf>
    <xf numFmtId="4" fontId="11" fillId="2" borderId="13" xfId="1" applyNumberFormat="1" applyFont="1" applyFill="1" applyBorder="1" applyAlignment="1"/>
    <xf numFmtId="0" fontId="9" fillId="2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4" fontId="11" fillId="2" borderId="15" xfId="1" applyNumberFormat="1" applyFont="1" applyFill="1" applyBorder="1" applyAlignment="1"/>
    <xf numFmtId="4" fontId="0" fillId="2" borderId="6" xfId="0" applyNumberFormat="1" applyFont="1" applyFill="1" applyBorder="1"/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10" fillId="2" borderId="17" xfId="0" applyNumberFormat="1" applyFont="1" applyFill="1" applyBorder="1"/>
    <xf numFmtId="0" fontId="8" fillId="2" borderId="17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wrapText="1"/>
    </xf>
    <xf numFmtId="0" fontId="0" fillId="2" borderId="17" xfId="0" applyFont="1" applyFill="1" applyBorder="1"/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4" fontId="11" fillId="2" borderId="6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5" xfId="0" applyNumberFormat="1" applyFont="1" applyFill="1" applyBorder="1"/>
    <xf numFmtId="4" fontId="0" fillId="0" borderId="5" xfId="0" applyNumberFormat="1" applyFont="1" applyBorder="1" applyAlignment="1">
      <alignment horizontal="right"/>
    </xf>
    <xf numFmtId="4" fontId="3" fillId="2" borderId="5" xfId="0" applyNumberFormat="1" applyFont="1" applyFill="1" applyBorder="1"/>
    <xf numFmtId="0" fontId="8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4" fontId="11" fillId="2" borderId="14" xfId="1" applyNumberFormat="1" applyFont="1" applyFill="1" applyBorder="1" applyAlignment="1"/>
    <xf numFmtId="4" fontId="0" fillId="2" borderId="14" xfId="0" applyNumberFormat="1" applyFont="1" applyFill="1" applyBorder="1" applyAlignment="1">
      <alignment horizontal="right"/>
    </xf>
    <xf numFmtId="4" fontId="0" fillId="2" borderId="14" xfId="0" applyNumberFormat="1" applyFont="1" applyFill="1" applyBorder="1"/>
    <xf numFmtId="4" fontId="11" fillId="2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8" fillId="2" borderId="14" xfId="0" applyFont="1" applyFill="1" applyBorder="1" applyAlignment="1">
      <alignment horizontal="center" wrapText="1"/>
    </xf>
    <xf numFmtId="4" fontId="7" fillId="2" borderId="17" xfId="0" applyNumberFormat="1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/>
    </xf>
    <xf numFmtId="14" fontId="0" fillId="2" borderId="10" xfId="0" applyNumberFormat="1" applyFont="1" applyFill="1" applyBorder="1" applyAlignment="1">
      <alignment horizontal="center" wrapText="1"/>
    </xf>
    <xf numFmtId="4" fontId="11" fillId="2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11" fillId="2" borderId="14" xfId="0" applyFont="1" applyFill="1" applyBorder="1"/>
    <xf numFmtId="14" fontId="11" fillId="2" borderId="14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 wrapText="1"/>
    </xf>
    <xf numFmtId="4" fontId="11" fillId="2" borderId="14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/>
    <xf numFmtId="0" fontId="7" fillId="2" borderId="6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0" fillId="2" borderId="18" xfId="0" applyFont="1" applyFill="1" applyBorder="1"/>
    <xf numFmtId="0" fontId="0" fillId="2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14" fontId="12" fillId="2" borderId="18" xfId="0" applyNumberFormat="1" applyFont="1" applyFill="1" applyBorder="1" applyAlignment="1">
      <alignment horizontal="center"/>
    </xf>
    <xf numFmtId="4" fontId="11" fillId="2" borderId="18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 horizontal="right"/>
    </xf>
    <xf numFmtId="4" fontId="0" fillId="2" borderId="18" xfId="0" applyNumberFormat="1" applyFont="1" applyFill="1" applyBorder="1"/>
    <xf numFmtId="4" fontId="0" fillId="0" borderId="18" xfId="0" applyNumberFormat="1" applyFont="1" applyBorder="1" applyAlignment="1">
      <alignment horizontal="right"/>
    </xf>
    <xf numFmtId="4" fontId="3" fillId="2" borderId="18" xfId="0" applyNumberFormat="1" applyFont="1" applyFill="1" applyBorder="1"/>
    <xf numFmtId="0" fontId="8" fillId="2" borderId="18" xfId="0" applyFont="1" applyFill="1" applyBorder="1" applyAlignment="1">
      <alignment horizontal="center" wrapText="1"/>
    </xf>
    <xf numFmtId="4" fontId="11" fillId="2" borderId="18" xfId="0" applyNumberFormat="1" applyFont="1" applyFill="1" applyBorder="1"/>
    <xf numFmtId="4" fontId="0" fillId="2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3" fillId="2" borderId="12" xfId="0" applyNumberFormat="1" applyFont="1" applyFill="1" applyBorder="1"/>
    <xf numFmtId="0" fontId="0" fillId="2" borderId="12" xfId="0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2" xfId="0" applyFont="1" applyFill="1" applyBorder="1"/>
    <xf numFmtId="0" fontId="11" fillId="2" borderId="18" xfId="0" applyFont="1" applyFill="1" applyBorder="1" applyAlignment="1">
      <alignment horizontal="center"/>
    </xf>
    <xf numFmtId="4" fontId="11" fillId="2" borderId="12" xfId="0" applyNumberFormat="1" applyFont="1" applyFill="1" applyBorder="1"/>
    <xf numFmtId="0" fontId="11" fillId="2" borderId="14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1" xfId="0" applyFont="1" applyFill="1" applyBorder="1"/>
    <xf numFmtId="0" fontId="0" fillId="2" borderId="21" xfId="0" applyFont="1" applyFill="1" applyBorder="1" applyAlignment="1">
      <alignment horizontal="center"/>
    </xf>
    <xf numFmtId="4" fontId="11" fillId="2" borderId="10" xfId="0" applyNumberFormat="1" applyFont="1" applyFill="1" applyBorder="1"/>
    <xf numFmtId="0" fontId="11" fillId="2" borderId="12" xfId="0" applyFont="1" applyFill="1" applyBorder="1"/>
    <xf numFmtId="0" fontId="0" fillId="2" borderId="2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8" xfId="0" applyFont="1" applyFill="1" applyBorder="1"/>
    <xf numFmtId="0" fontId="11" fillId="2" borderId="12" xfId="0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horizontal="right"/>
    </xf>
    <xf numFmtId="4" fontId="8" fillId="2" borderId="12" xfId="0" applyNumberFormat="1" applyFont="1" applyFill="1" applyBorder="1"/>
    <xf numFmtId="0" fontId="0" fillId="2" borderId="23" xfId="0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/>
    <xf numFmtId="0" fontId="11" fillId="2" borderId="1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/>
    <xf numFmtId="0" fontId="0" fillId="2" borderId="14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wrapText="1"/>
    </xf>
    <xf numFmtId="14" fontId="12" fillId="0" borderId="12" xfId="0" applyNumberFormat="1" applyFont="1" applyBorder="1" applyAlignment="1">
      <alignment horizontal="center"/>
    </xf>
    <xf numFmtId="4" fontId="0" fillId="2" borderId="12" xfId="0" applyNumberFormat="1" applyFont="1" applyFill="1" applyBorder="1" applyAlignment="1"/>
    <xf numFmtId="4" fontId="3" fillId="2" borderId="12" xfId="0" applyNumberFormat="1" applyFont="1" applyFill="1" applyBorder="1" applyAlignment="1"/>
    <xf numFmtId="0" fontId="4" fillId="2" borderId="0" xfId="0" applyFont="1" applyFill="1" applyAlignment="1"/>
    <xf numFmtId="0" fontId="4" fillId="4" borderId="17" xfId="0" applyFont="1" applyFill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4" fontId="0" fillId="2" borderId="17" xfId="0" applyNumberFormat="1" applyFont="1" applyFill="1" applyBorder="1"/>
    <xf numFmtId="4" fontId="11" fillId="2" borderId="17" xfId="0" applyNumberFormat="1" applyFont="1" applyFill="1" applyBorder="1" applyAlignment="1">
      <alignment horizontal="right"/>
    </xf>
    <xf numFmtId="4" fontId="3" fillId="2" borderId="17" xfId="0" applyNumberFormat="1" applyFont="1" applyFill="1" applyBorder="1"/>
    <xf numFmtId="0" fontId="11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4" fontId="11" fillId="2" borderId="18" xfId="1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11" fillId="2" borderId="21" xfId="0" applyFont="1" applyFill="1" applyBorder="1" applyAlignment="1">
      <alignment wrapText="1"/>
    </xf>
    <xf numFmtId="4" fontId="0" fillId="2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4" fillId="4" borderId="12" xfId="0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0" fillId="2" borderId="26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" fontId="0" fillId="2" borderId="17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14" fontId="0" fillId="0" borderId="27" xfId="0" applyNumberFormat="1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/>
    </xf>
    <xf numFmtId="4" fontId="0" fillId="3" borderId="8" xfId="0" applyNumberFormat="1" applyFont="1" applyFill="1" applyBorder="1"/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/>
    <xf numFmtId="4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/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2" xfId="0" applyFont="1" applyBorder="1"/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4" xfId="0" applyFont="1" applyBorder="1"/>
    <xf numFmtId="0" fontId="0" fillId="0" borderId="14" xfId="0" applyFont="1" applyBorder="1" applyAlignment="1">
      <alignment horizontal="center"/>
    </xf>
    <xf numFmtId="4" fontId="10" fillId="2" borderId="6" xfId="0" applyNumberFormat="1" applyFont="1" applyFill="1" applyBorder="1" applyAlignment="1">
      <alignment horizontal="right"/>
    </xf>
    <xf numFmtId="14" fontId="0" fillId="0" borderId="0" xfId="0" applyNumberFormat="1" applyFont="1"/>
    <xf numFmtId="0" fontId="4" fillId="0" borderId="18" xfId="0" applyFont="1" applyBorder="1" applyAlignment="1">
      <alignment horizontal="center"/>
    </xf>
    <xf numFmtId="0" fontId="11" fillId="0" borderId="18" xfId="0" applyFont="1" applyBorder="1"/>
    <xf numFmtId="0" fontId="0" fillId="0" borderId="18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/>
    </xf>
    <xf numFmtId="14" fontId="11" fillId="0" borderId="26" xfId="0" applyNumberFormat="1" applyFont="1" applyBorder="1" applyAlignment="1">
      <alignment horizontal="center" wrapText="1"/>
    </xf>
    <xf numFmtId="4" fontId="11" fillId="2" borderId="26" xfId="0" applyNumberFormat="1" applyFont="1" applyFill="1" applyBorder="1" applyAlignment="1">
      <alignment horizontal="right"/>
    </xf>
    <xf numFmtId="4" fontId="11" fillId="2" borderId="26" xfId="0" applyNumberFormat="1" applyFont="1" applyFill="1" applyBorder="1"/>
    <xf numFmtId="4" fontId="11" fillId="0" borderId="26" xfId="0" applyNumberFormat="1" applyFont="1" applyBorder="1" applyAlignment="1">
      <alignment horizontal="right"/>
    </xf>
    <xf numFmtId="4" fontId="8" fillId="2" borderId="28" xfId="0" applyNumberFormat="1" applyFont="1" applyFill="1" applyBorder="1"/>
    <xf numFmtId="0" fontId="8" fillId="2" borderId="27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left" wrapText="1"/>
    </xf>
    <xf numFmtId="14" fontId="0" fillId="0" borderId="26" xfId="0" applyNumberFormat="1" applyFont="1" applyBorder="1" applyAlignment="1">
      <alignment horizontal="center" wrapText="1"/>
    </xf>
    <xf numFmtId="4" fontId="0" fillId="2" borderId="26" xfId="0" applyNumberFormat="1" applyFont="1" applyFill="1" applyBorder="1" applyAlignment="1">
      <alignment horizontal="right"/>
    </xf>
    <xf numFmtId="4" fontId="0" fillId="2" borderId="26" xfId="0" applyNumberFormat="1" applyFont="1" applyFill="1" applyBorder="1"/>
    <xf numFmtId="4" fontId="0" fillId="0" borderId="26" xfId="0" applyNumberFormat="1" applyFont="1" applyBorder="1" applyAlignment="1">
      <alignment horizontal="right"/>
    </xf>
    <xf numFmtId="4" fontId="3" fillId="2" borderId="28" xfId="0" applyNumberFormat="1" applyFont="1" applyFill="1" applyBorder="1"/>
    <xf numFmtId="14" fontId="11" fillId="0" borderId="12" xfId="0" applyNumberFormat="1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/>
    <xf numFmtId="0" fontId="11" fillId="2" borderId="20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center" wrapText="1"/>
    </xf>
    <xf numFmtId="4" fontId="8" fillId="2" borderId="26" xfId="0" applyNumberFormat="1" applyFont="1" applyFill="1" applyBorder="1"/>
    <xf numFmtId="0" fontId="8" fillId="2" borderId="26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7" fillId="2" borderId="3" xfId="0" applyNumberFormat="1" applyFont="1" applyFill="1" applyBorder="1"/>
    <xf numFmtId="0" fontId="11" fillId="2" borderId="4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 wrapText="1"/>
    </xf>
    <xf numFmtId="0" fontId="11" fillId="0" borderId="25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14" fontId="11" fillId="2" borderId="26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" fontId="10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4" fontId="8" fillId="2" borderId="10" xfId="0" applyNumberFormat="1" applyFont="1" applyFill="1" applyBorder="1" applyAlignment="1">
      <alignment horizontal="right"/>
    </xf>
    <xf numFmtId="0" fontId="11" fillId="2" borderId="18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 vertical="center" wrapText="1"/>
    </xf>
    <xf numFmtId="4" fontId="11" fillId="2" borderId="12" xfId="1" applyNumberFormat="1" applyFont="1" applyFill="1" applyBorder="1" applyAlignment="1"/>
    <xf numFmtId="0" fontId="10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32" xfId="0" applyFont="1" applyBorder="1" applyAlignment="1">
      <alignment horizontal="left"/>
    </xf>
    <xf numFmtId="4" fontId="3" fillId="2" borderId="18" xfId="0" applyNumberFormat="1" applyFont="1" applyFill="1" applyBorder="1" applyAlignment="1">
      <alignment horizontal="right"/>
    </xf>
    <xf numFmtId="0" fontId="11" fillId="0" borderId="27" xfId="0" applyFont="1" applyBorder="1" applyAlignment="1">
      <alignment horizontal="left"/>
    </xf>
    <xf numFmtId="0" fontId="11" fillId="2" borderId="17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right"/>
    </xf>
    <xf numFmtId="4" fontId="8" fillId="2" borderId="10" xfId="0" applyNumberFormat="1" applyFont="1" applyFill="1" applyBorder="1"/>
    <xf numFmtId="0" fontId="13" fillId="2" borderId="0" xfId="0" applyFont="1" applyFill="1"/>
    <xf numFmtId="0" fontId="0" fillId="0" borderId="22" xfId="0" applyFont="1" applyBorder="1"/>
    <xf numFmtId="0" fontId="11" fillId="2" borderId="22" xfId="0" applyFont="1" applyFill="1" applyBorder="1" applyAlignment="1">
      <alignment horizontal="center"/>
    </xf>
    <xf numFmtId="4" fontId="0" fillId="0" borderId="18" xfId="0" applyNumberFormat="1" applyFont="1" applyBorder="1"/>
    <xf numFmtId="0" fontId="0" fillId="0" borderId="23" xfId="0" applyFont="1" applyFill="1" applyBorder="1"/>
    <xf numFmtId="4" fontId="0" fillId="0" borderId="12" xfId="0" applyNumberFormat="1" applyFont="1" applyBorder="1"/>
    <xf numFmtId="0" fontId="0" fillId="0" borderId="23" xfId="0" applyFont="1" applyBorder="1"/>
    <xf numFmtId="0" fontId="11" fillId="2" borderId="23" xfId="0" applyFont="1" applyFill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wrapText="1"/>
    </xf>
    <xf numFmtId="4" fontId="11" fillId="2" borderId="10" xfId="1" applyNumberFormat="1" applyFont="1" applyFill="1" applyBorder="1" applyAlignment="1"/>
    <xf numFmtId="0" fontId="0" fillId="0" borderId="12" xfId="0" applyFont="1" applyBorder="1"/>
    <xf numFmtId="0" fontId="0" fillId="2" borderId="33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14" fontId="12" fillId="0" borderId="18" xfId="0" applyNumberFormat="1" applyFont="1" applyBorder="1" applyAlignment="1">
      <alignment horizontal="center"/>
    </xf>
    <xf numFmtId="0" fontId="0" fillId="2" borderId="23" xfId="0" applyFont="1" applyFill="1" applyBorder="1"/>
    <xf numFmtId="0" fontId="11" fillId="2" borderId="23" xfId="0" applyFont="1" applyFill="1" applyBorder="1"/>
    <xf numFmtId="0" fontId="11" fillId="0" borderId="12" xfId="0" applyFont="1" applyBorder="1" applyAlignment="1">
      <alignment horizontal="center" wrapText="1"/>
    </xf>
    <xf numFmtId="14" fontId="11" fillId="0" borderId="12" xfId="0" applyNumberFormat="1" applyFont="1" applyBorder="1" applyAlignment="1">
      <alignment horizontal="center"/>
    </xf>
    <xf numFmtId="0" fontId="0" fillId="2" borderId="25" xfId="0" applyFont="1" applyFill="1" applyBorder="1"/>
    <xf numFmtId="0" fontId="0" fillId="0" borderId="14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14" fontId="12" fillId="0" borderId="14" xfId="0" applyNumberFormat="1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 wrapText="1"/>
    </xf>
    <xf numFmtId="4" fontId="11" fillId="0" borderId="12" xfId="0" applyNumberFormat="1" applyFont="1" applyBorder="1"/>
    <xf numFmtId="0" fontId="0" fillId="0" borderId="14" xfId="0" applyFont="1" applyBorder="1"/>
    <xf numFmtId="4" fontId="0" fillId="0" borderId="14" xfId="0" applyNumberFormat="1" applyFont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4" fontId="7" fillId="3" borderId="34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right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2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0" xfId="0" applyFont="1" applyBorder="1"/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2</xdr:col>
      <xdr:colOff>409575</xdr:colOff>
      <xdr:row>9</xdr:row>
      <xdr:rowOff>9525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3638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962025</xdr:colOff>
      <xdr:row>8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514350"/>
          <a:ext cx="3048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384"/>
  <sheetViews>
    <sheetView tabSelected="1" topLeftCell="A65" zoomScaleNormal="100" zoomScaleSheetLayoutView="75" workbookViewId="0">
      <selection activeCell="A65" sqref="A65:H65"/>
    </sheetView>
  </sheetViews>
  <sheetFormatPr baseColWidth="10" defaultColWidth="11.28515625" defaultRowHeight="15.75" x14ac:dyDescent="0.25"/>
  <cols>
    <col min="1" max="1" width="7.5703125" style="1" customWidth="1"/>
    <col min="2" max="2" width="40.85546875" style="2" customWidth="1"/>
    <col min="3" max="3" width="13.7109375" style="3" customWidth="1"/>
    <col min="4" max="4" width="40.140625" style="3" customWidth="1"/>
    <col min="5" max="5" width="37.140625" style="3" customWidth="1"/>
    <col min="6" max="6" width="11.85546875" style="3" customWidth="1"/>
    <col min="7" max="7" width="14.140625" style="2" customWidth="1"/>
    <col min="8" max="8" width="16.85546875" style="2" customWidth="1"/>
    <col min="9" max="9" width="13" style="2" bestFit="1" customWidth="1"/>
    <col min="10" max="10" width="11.7109375" style="2" bestFit="1" customWidth="1"/>
    <col min="11" max="11" width="9" style="2" bestFit="1" customWidth="1"/>
    <col min="12" max="13" width="11.28515625" style="2" bestFit="1" customWidth="1"/>
    <col min="14" max="14" width="10.5703125" style="2" bestFit="1" customWidth="1"/>
    <col min="15" max="16" width="11.28515625" style="2" bestFit="1" customWidth="1"/>
    <col min="17" max="17" width="13.5703125" style="6" customWidth="1"/>
    <col min="18" max="18" width="13.7109375" style="2" bestFit="1" customWidth="1"/>
    <col min="19" max="19" width="11.7109375" style="2" customWidth="1"/>
    <col min="20" max="20" width="14.28515625" style="2" customWidth="1"/>
    <col min="21" max="21" width="14.85546875" style="2" customWidth="1"/>
    <col min="22" max="22" width="16.85546875" style="2" customWidth="1"/>
    <col min="23" max="256" width="11.28515625" style="2"/>
    <col min="257" max="257" width="7.5703125" style="2" customWidth="1"/>
    <col min="258" max="258" width="40.85546875" style="2" customWidth="1"/>
    <col min="259" max="259" width="13.7109375" style="2" customWidth="1"/>
    <col min="260" max="260" width="40.140625" style="2" customWidth="1"/>
    <col min="261" max="261" width="37.140625" style="2" customWidth="1"/>
    <col min="262" max="262" width="11.85546875" style="2" customWidth="1"/>
    <col min="263" max="263" width="14.140625" style="2" customWidth="1"/>
    <col min="264" max="264" width="16.85546875" style="2" customWidth="1"/>
    <col min="265" max="265" width="13" style="2" bestFit="1" customWidth="1"/>
    <col min="266" max="266" width="11.7109375" style="2" bestFit="1" customWidth="1"/>
    <col min="267" max="267" width="9" style="2" bestFit="1" customWidth="1"/>
    <col min="268" max="269" width="11.28515625" style="2" bestFit="1" customWidth="1"/>
    <col min="270" max="270" width="10.5703125" style="2" bestFit="1" customWidth="1"/>
    <col min="271" max="272" width="11.28515625" style="2" bestFit="1" customWidth="1"/>
    <col min="273" max="273" width="13.5703125" style="2" customWidth="1"/>
    <col min="274" max="274" width="13.7109375" style="2" bestFit="1" customWidth="1"/>
    <col min="275" max="275" width="11.7109375" style="2" customWidth="1"/>
    <col min="276" max="276" width="14.28515625" style="2" customWidth="1"/>
    <col min="277" max="277" width="14.85546875" style="2" customWidth="1"/>
    <col min="278" max="278" width="16.85546875" style="2" customWidth="1"/>
    <col min="279" max="512" width="11.28515625" style="2"/>
    <col min="513" max="513" width="7.5703125" style="2" customWidth="1"/>
    <col min="514" max="514" width="40.85546875" style="2" customWidth="1"/>
    <col min="515" max="515" width="13.7109375" style="2" customWidth="1"/>
    <col min="516" max="516" width="40.140625" style="2" customWidth="1"/>
    <col min="517" max="517" width="37.140625" style="2" customWidth="1"/>
    <col min="518" max="518" width="11.85546875" style="2" customWidth="1"/>
    <col min="519" max="519" width="14.140625" style="2" customWidth="1"/>
    <col min="520" max="520" width="16.85546875" style="2" customWidth="1"/>
    <col min="521" max="521" width="13" style="2" bestFit="1" customWidth="1"/>
    <col min="522" max="522" width="11.7109375" style="2" bestFit="1" customWidth="1"/>
    <col min="523" max="523" width="9" style="2" bestFit="1" customWidth="1"/>
    <col min="524" max="525" width="11.28515625" style="2" bestFit="1" customWidth="1"/>
    <col min="526" max="526" width="10.5703125" style="2" bestFit="1" customWidth="1"/>
    <col min="527" max="528" width="11.28515625" style="2" bestFit="1" customWidth="1"/>
    <col min="529" max="529" width="13.5703125" style="2" customWidth="1"/>
    <col min="530" max="530" width="13.7109375" style="2" bestFit="1" customWidth="1"/>
    <col min="531" max="531" width="11.7109375" style="2" customWidth="1"/>
    <col min="532" max="532" width="14.28515625" style="2" customWidth="1"/>
    <col min="533" max="533" width="14.85546875" style="2" customWidth="1"/>
    <col min="534" max="534" width="16.85546875" style="2" customWidth="1"/>
    <col min="535" max="768" width="11.28515625" style="2"/>
    <col min="769" max="769" width="7.5703125" style="2" customWidth="1"/>
    <col min="770" max="770" width="40.85546875" style="2" customWidth="1"/>
    <col min="771" max="771" width="13.7109375" style="2" customWidth="1"/>
    <col min="772" max="772" width="40.140625" style="2" customWidth="1"/>
    <col min="773" max="773" width="37.140625" style="2" customWidth="1"/>
    <col min="774" max="774" width="11.85546875" style="2" customWidth="1"/>
    <col min="775" max="775" width="14.140625" style="2" customWidth="1"/>
    <col min="776" max="776" width="16.85546875" style="2" customWidth="1"/>
    <col min="777" max="777" width="13" style="2" bestFit="1" customWidth="1"/>
    <col min="778" max="778" width="11.7109375" style="2" bestFit="1" customWidth="1"/>
    <col min="779" max="779" width="9" style="2" bestFit="1" customWidth="1"/>
    <col min="780" max="781" width="11.28515625" style="2" bestFit="1" customWidth="1"/>
    <col min="782" max="782" width="10.5703125" style="2" bestFit="1" customWidth="1"/>
    <col min="783" max="784" width="11.28515625" style="2" bestFit="1" customWidth="1"/>
    <col min="785" max="785" width="13.5703125" style="2" customWidth="1"/>
    <col min="786" max="786" width="13.7109375" style="2" bestFit="1" customWidth="1"/>
    <col min="787" max="787" width="11.7109375" style="2" customWidth="1"/>
    <col min="788" max="788" width="14.28515625" style="2" customWidth="1"/>
    <col min="789" max="789" width="14.85546875" style="2" customWidth="1"/>
    <col min="790" max="790" width="16.85546875" style="2" customWidth="1"/>
    <col min="791" max="1024" width="11.28515625" style="2"/>
    <col min="1025" max="1025" width="7.5703125" style="2" customWidth="1"/>
    <col min="1026" max="1026" width="40.85546875" style="2" customWidth="1"/>
    <col min="1027" max="1027" width="13.7109375" style="2" customWidth="1"/>
    <col min="1028" max="1028" width="40.140625" style="2" customWidth="1"/>
    <col min="1029" max="1029" width="37.140625" style="2" customWidth="1"/>
    <col min="1030" max="1030" width="11.85546875" style="2" customWidth="1"/>
    <col min="1031" max="1031" width="14.140625" style="2" customWidth="1"/>
    <col min="1032" max="1032" width="16.85546875" style="2" customWidth="1"/>
    <col min="1033" max="1033" width="13" style="2" bestFit="1" customWidth="1"/>
    <col min="1034" max="1034" width="11.7109375" style="2" bestFit="1" customWidth="1"/>
    <col min="1035" max="1035" width="9" style="2" bestFit="1" customWidth="1"/>
    <col min="1036" max="1037" width="11.28515625" style="2" bestFit="1" customWidth="1"/>
    <col min="1038" max="1038" width="10.5703125" style="2" bestFit="1" customWidth="1"/>
    <col min="1039" max="1040" width="11.28515625" style="2" bestFit="1" customWidth="1"/>
    <col min="1041" max="1041" width="13.5703125" style="2" customWidth="1"/>
    <col min="1042" max="1042" width="13.7109375" style="2" bestFit="1" customWidth="1"/>
    <col min="1043" max="1043" width="11.7109375" style="2" customWidth="1"/>
    <col min="1044" max="1044" width="14.28515625" style="2" customWidth="1"/>
    <col min="1045" max="1045" width="14.85546875" style="2" customWidth="1"/>
    <col min="1046" max="1046" width="16.85546875" style="2" customWidth="1"/>
    <col min="1047" max="1280" width="11.28515625" style="2"/>
    <col min="1281" max="1281" width="7.5703125" style="2" customWidth="1"/>
    <col min="1282" max="1282" width="40.85546875" style="2" customWidth="1"/>
    <col min="1283" max="1283" width="13.7109375" style="2" customWidth="1"/>
    <col min="1284" max="1284" width="40.140625" style="2" customWidth="1"/>
    <col min="1285" max="1285" width="37.140625" style="2" customWidth="1"/>
    <col min="1286" max="1286" width="11.85546875" style="2" customWidth="1"/>
    <col min="1287" max="1287" width="14.140625" style="2" customWidth="1"/>
    <col min="1288" max="1288" width="16.85546875" style="2" customWidth="1"/>
    <col min="1289" max="1289" width="13" style="2" bestFit="1" customWidth="1"/>
    <col min="1290" max="1290" width="11.7109375" style="2" bestFit="1" customWidth="1"/>
    <col min="1291" max="1291" width="9" style="2" bestFit="1" customWidth="1"/>
    <col min="1292" max="1293" width="11.28515625" style="2" bestFit="1" customWidth="1"/>
    <col min="1294" max="1294" width="10.5703125" style="2" bestFit="1" customWidth="1"/>
    <col min="1295" max="1296" width="11.28515625" style="2" bestFit="1" customWidth="1"/>
    <col min="1297" max="1297" width="13.5703125" style="2" customWidth="1"/>
    <col min="1298" max="1298" width="13.7109375" style="2" bestFit="1" customWidth="1"/>
    <col min="1299" max="1299" width="11.7109375" style="2" customWidth="1"/>
    <col min="1300" max="1300" width="14.28515625" style="2" customWidth="1"/>
    <col min="1301" max="1301" width="14.85546875" style="2" customWidth="1"/>
    <col min="1302" max="1302" width="16.85546875" style="2" customWidth="1"/>
    <col min="1303" max="1536" width="11.28515625" style="2"/>
    <col min="1537" max="1537" width="7.5703125" style="2" customWidth="1"/>
    <col min="1538" max="1538" width="40.85546875" style="2" customWidth="1"/>
    <col min="1539" max="1539" width="13.7109375" style="2" customWidth="1"/>
    <col min="1540" max="1540" width="40.140625" style="2" customWidth="1"/>
    <col min="1541" max="1541" width="37.140625" style="2" customWidth="1"/>
    <col min="1542" max="1542" width="11.85546875" style="2" customWidth="1"/>
    <col min="1543" max="1543" width="14.140625" style="2" customWidth="1"/>
    <col min="1544" max="1544" width="16.85546875" style="2" customWidth="1"/>
    <col min="1545" max="1545" width="13" style="2" bestFit="1" customWidth="1"/>
    <col min="1546" max="1546" width="11.7109375" style="2" bestFit="1" customWidth="1"/>
    <col min="1547" max="1547" width="9" style="2" bestFit="1" customWidth="1"/>
    <col min="1548" max="1549" width="11.28515625" style="2" bestFit="1" customWidth="1"/>
    <col min="1550" max="1550" width="10.5703125" style="2" bestFit="1" customWidth="1"/>
    <col min="1551" max="1552" width="11.28515625" style="2" bestFit="1" customWidth="1"/>
    <col min="1553" max="1553" width="13.5703125" style="2" customWidth="1"/>
    <col min="1554" max="1554" width="13.7109375" style="2" bestFit="1" customWidth="1"/>
    <col min="1555" max="1555" width="11.7109375" style="2" customWidth="1"/>
    <col min="1556" max="1556" width="14.28515625" style="2" customWidth="1"/>
    <col min="1557" max="1557" width="14.85546875" style="2" customWidth="1"/>
    <col min="1558" max="1558" width="16.85546875" style="2" customWidth="1"/>
    <col min="1559" max="1792" width="11.28515625" style="2"/>
    <col min="1793" max="1793" width="7.5703125" style="2" customWidth="1"/>
    <col min="1794" max="1794" width="40.85546875" style="2" customWidth="1"/>
    <col min="1795" max="1795" width="13.7109375" style="2" customWidth="1"/>
    <col min="1796" max="1796" width="40.140625" style="2" customWidth="1"/>
    <col min="1797" max="1797" width="37.140625" style="2" customWidth="1"/>
    <col min="1798" max="1798" width="11.85546875" style="2" customWidth="1"/>
    <col min="1799" max="1799" width="14.140625" style="2" customWidth="1"/>
    <col min="1800" max="1800" width="16.85546875" style="2" customWidth="1"/>
    <col min="1801" max="1801" width="13" style="2" bestFit="1" customWidth="1"/>
    <col min="1802" max="1802" width="11.7109375" style="2" bestFit="1" customWidth="1"/>
    <col min="1803" max="1803" width="9" style="2" bestFit="1" customWidth="1"/>
    <col min="1804" max="1805" width="11.28515625" style="2" bestFit="1" customWidth="1"/>
    <col min="1806" max="1806" width="10.5703125" style="2" bestFit="1" customWidth="1"/>
    <col min="1807" max="1808" width="11.28515625" style="2" bestFit="1" customWidth="1"/>
    <col min="1809" max="1809" width="13.5703125" style="2" customWidth="1"/>
    <col min="1810" max="1810" width="13.7109375" style="2" bestFit="1" customWidth="1"/>
    <col min="1811" max="1811" width="11.7109375" style="2" customWidth="1"/>
    <col min="1812" max="1812" width="14.28515625" style="2" customWidth="1"/>
    <col min="1813" max="1813" width="14.85546875" style="2" customWidth="1"/>
    <col min="1814" max="1814" width="16.85546875" style="2" customWidth="1"/>
    <col min="1815" max="2048" width="11.28515625" style="2"/>
    <col min="2049" max="2049" width="7.5703125" style="2" customWidth="1"/>
    <col min="2050" max="2050" width="40.85546875" style="2" customWidth="1"/>
    <col min="2051" max="2051" width="13.7109375" style="2" customWidth="1"/>
    <col min="2052" max="2052" width="40.140625" style="2" customWidth="1"/>
    <col min="2053" max="2053" width="37.140625" style="2" customWidth="1"/>
    <col min="2054" max="2054" width="11.85546875" style="2" customWidth="1"/>
    <col min="2055" max="2055" width="14.140625" style="2" customWidth="1"/>
    <col min="2056" max="2056" width="16.85546875" style="2" customWidth="1"/>
    <col min="2057" max="2057" width="13" style="2" bestFit="1" customWidth="1"/>
    <col min="2058" max="2058" width="11.7109375" style="2" bestFit="1" customWidth="1"/>
    <col min="2059" max="2059" width="9" style="2" bestFit="1" customWidth="1"/>
    <col min="2060" max="2061" width="11.28515625" style="2" bestFit="1" customWidth="1"/>
    <col min="2062" max="2062" width="10.5703125" style="2" bestFit="1" customWidth="1"/>
    <col min="2063" max="2064" width="11.28515625" style="2" bestFit="1" customWidth="1"/>
    <col min="2065" max="2065" width="13.5703125" style="2" customWidth="1"/>
    <col min="2066" max="2066" width="13.7109375" style="2" bestFit="1" customWidth="1"/>
    <col min="2067" max="2067" width="11.7109375" style="2" customWidth="1"/>
    <col min="2068" max="2068" width="14.28515625" style="2" customWidth="1"/>
    <col min="2069" max="2069" width="14.85546875" style="2" customWidth="1"/>
    <col min="2070" max="2070" width="16.85546875" style="2" customWidth="1"/>
    <col min="2071" max="2304" width="11.28515625" style="2"/>
    <col min="2305" max="2305" width="7.5703125" style="2" customWidth="1"/>
    <col min="2306" max="2306" width="40.85546875" style="2" customWidth="1"/>
    <col min="2307" max="2307" width="13.7109375" style="2" customWidth="1"/>
    <col min="2308" max="2308" width="40.140625" style="2" customWidth="1"/>
    <col min="2309" max="2309" width="37.140625" style="2" customWidth="1"/>
    <col min="2310" max="2310" width="11.85546875" style="2" customWidth="1"/>
    <col min="2311" max="2311" width="14.140625" style="2" customWidth="1"/>
    <col min="2312" max="2312" width="16.85546875" style="2" customWidth="1"/>
    <col min="2313" max="2313" width="13" style="2" bestFit="1" customWidth="1"/>
    <col min="2314" max="2314" width="11.7109375" style="2" bestFit="1" customWidth="1"/>
    <col min="2315" max="2315" width="9" style="2" bestFit="1" customWidth="1"/>
    <col min="2316" max="2317" width="11.28515625" style="2" bestFit="1" customWidth="1"/>
    <col min="2318" max="2318" width="10.5703125" style="2" bestFit="1" customWidth="1"/>
    <col min="2319" max="2320" width="11.28515625" style="2" bestFit="1" customWidth="1"/>
    <col min="2321" max="2321" width="13.5703125" style="2" customWidth="1"/>
    <col min="2322" max="2322" width="13.7109375" style="2" bestFit="1" customWidth="1"/>
    <col min="2323" max="2323" width="11.7109375" style="2" customWidth="1"/>
    <col min="2324" max="2324" width="14.28515625" style="2" customWidth="1"/>
    <col min="2325" max="2325" width="14.85546875" style="2" customWidth="1"/>
    <col min="2326" max="2326" width="16.85546875" style="2" customWidth="1"/>
    <col min="2327" max="2560" width="11.28515625" style="2"/>
    <col min="2561" max="2561" width="7.5703125" style="2" customWidth="1"/>
    <col min="2562" max="2562" width="40.85546875" style="2" customWidth="1"/>
    <col min="2563" max="2563" width="13.7109375" style="2" customWidth="1"/>
    <col min="2564" max="2564" width="40.140625" style="2" customWidth="1"/>
    <col min="2565" max="2565" width="37.140625" style="2" customWidth="1"/>
    <col min="2566" max="2566" width="11.85546875" style="2" customWidth="1"/>
    <col min="2567" max="2567" width="14.140625" style="2" customWidth="1"/>
    <col min="2568" max="2568" width="16.85546875" style="2" customWidth="1"/>
    <col min="2569" max="2569" width="13" style="2" bestFit="1" customWidth="1"/>
    <col min="2570" max="2570" width="11.7109375" style="2" bestFit="1" customWidth="1"/>
    <col min="2571" max="2571" width="9" style="2" bestFit="1" customWidth="1"/>
    <col min="2572" max="2573" width="11.28515625" style="2" bestFit="1" customWidth="1"/>
    <col min="2574" max="2574" width="10.5703125" style="2" bestFit="1" customWidth="1"/>
    <col min="2575" max="2576" width="11.28515625" style="2" bestFit="1" customWidth="1"/>
    <col min="2577" max="2577" width="13.5703125" style="2" customWidth="1"/>
    <col min="2578" max="2578" width="13.7109375" style="2" bestFit="1" customWidth="1"/>
    <col min="2579" max="2579" width="11.7109375" style="2" customWidth="1"/>
    <col min="2580" max="2580" width="14.28515625" style="2" customWidth="1"/>
    <col min="2581" max="2581" width="14.85546875" style="2" customWidth="1"/>
    <col min="2582" max="2582" width="16.85546875" style="2" customWidth="1"/>
    <col min="2583" max="2816" width="11.28515625" style="2"/>
    <col min="2817" max="2817" width="7.5703125" style="2" customWidth="1"/>
    <col min="2818" max="2818" width="40.85546875" style="2" customWidth="1"/>
    <col min="2819" max="2819" width="13.7109375" style="2" customWidth="1"/>
    <col min="2820" max="2820" width="40.140625" style="2" customWidth="1"/>
    <col min="2821" max="2821" width="37.140625" style="2" customWidth="1"/>
    <col min="2822" max="2822" width="11.85546875" style="2" customWidth="1"/>
    <col min="2823" max="2823" width="14.140625" style="2" customWidth="1"/>
    <col min="2824" max="2824" width="16.85546875" style="2" customWidth="1"/>
    <col min="2825" max="2825" width="13" style="2" bestFit="1" customWidth="1"/>
    <col min="2826" max="2826" width="11.7109375" style="2" bestFit="1" customWidth="1"/>
    <col min="2827" max="2827" width="9" style="2" bestFit="1" customWidth="1"/>
    <col min="2828" max="2829" width="11.28515625" style="2" bestFit="1" customWidth="1"/>
    <col min="2830" max="2830" width="10.5703125" style="2" bestFit="1" customWidth="1"/>
    <col min="2831" max="2832" width="11.28515625" style="2" bestFit="1" customWidth="1"/>
    <col min="2833" max="2833" width="13.5703125" style="2" customWidth="1"/>
    <col min="2834" max="2834" width="13.7109375" style="2" bestFit="1" customWidth="1"/>
    <col min="2835" max="2835" width="11.7109375" style="2" customWidth="1"/>
    <col min="2836" max="2836" width="14.28515625" style="2" customWidth="1"/>
    <col min="2837" max="2837" width="14.85546875" style="2" customWidth="1"/>
    <col min="2838" max="2838" width="16.85546875" style="2" customWidth="1"/>
    <col min="2839" max="3072" width="11.28515625" style="2"/>
    <col min="3073" max="3073" width="7.5703125" style="2" customWidth="1"/>
    <col min="3074" max="3074" width="40.85546875" style="2" customWidth="1"/>
    <col min="3075" max="3075" width="13.7109375" style="2" customWidth="1"/>
    <col min="3076" max="3076" width="40.140625" style="2" customWidth="1"/>
    <col min="3077" max="3077" width="37.140625" style="2" customWidth="1"/>
    <col min="3078" max="3078" width="11.85546875" style="2" customWidth="1"/>
    <col min="3079" max="3079" width="14.140625" style="2" customWidth="1"/>
    <col min="3080" max="3080" width="16.85546875" style="2" customWidth="1"/>
    <col min="3081" max="3081" width="13" style="2" bestFit="1" customWidth="1"/>
    <col min="3082" max="3082" width="11.7109375" style="2" bestFit="1" customWidth="1"/>
    <col min="3083" max="3083" width="9" style="2" bestFit="1" customWidth="1"/>
    <col min="3084" max="3085" width="11.28515625" style="2" bestFit="1" customWidth="1"/>
    <col min="3086" max="3086" width="10.5703125" style="2" bestFit="1" customWidth="1"/>
    <col min="3087" max="3088" width="11.28515625" style="2" bestFit="1" customWidth="1"/>
    <col min="3089" max="3089" width="13.5703125" style="2" customWidth="1"/>
    <col min="3090" max="3090" width="13.7109375" style="2" bestFit="1" customWidth="1"/>
    <col min="3091" max="3091" width="11.7109375" style="2" customWidth="1"/>
    <col min="3092" max="3092" width="14.28515625" style="2" customWidth="1"/>
    <col min="3093" max="3093" width="14.85546875" style="2" customWidth="1"/>
    <col min="3094" max="3094" width="16.85546875" style="2" customWidth="1"/>
    <col min="3095" max="3328" width="11.28515625" style="2"/>
    <col min="3329" max="3329" width="7.5703125" style="2" customWidth="1"/>
    <col min="3330" max="3330" width="40.85546875" style="2" customWidth="1"/>
    <col min="3331" max="3331" width="13.7109375" style="2" customWidth="1"/>
    <col min="3332" max="3332" width="40.140625" style="2" customWidth="1"/>
    <col min="3333" max="3333" width="37.140625" style="2" customWidth="1"/>
    <col min="3334" max="3334" width="11.85546875" style="2" customWidth="1"/>
    <col min="3335" max="3335" width="14.140625" style="2" customWidth="1"/>
    <col min="3336" max="3336" width="16.85546875" style="2" customWidth="1"/>
    <col min="3337" max="3337" width="13" style="2" bestFit="1" customWidth="1"/>
    <col min="3338" max="3338" width="11.7109375" style="2" bestFit="1" customWidth="1"/>
    <col min="3339" max="3339" width="9" style="2" bestFit="1" customWidth="1"/>
    <col min="3340" max="3341" width="11.28515625" style="2" bestFit="1" customWidth="1"/>
    <col min="3342" max="3342" width="10.5703125" style="2" bestFit="1" customWidth="1"/>
    <col min="3343" max="3344" width="11.28515625" style="2" bestFit="1" customWidth="1"/>
    <col min="3345" max="3345" width="13.5703125" style="2" customWidth="1"/>
    <col min="3346" max="3346" width="13.7109375" style="2" bestFit="1" customWidth="1"/>
    <col min="3347" max="3347" width="11.7109375" style="2" customWidth="1"/>
    <col min="3348" max="3348" width="14.28515625" style="2" customWidth="1"/>
    <col min="3349" max="3349" width="14.85546875" style="2" customWidth="1"/>
    <col min="3350" max="3350" width="16.85546875" style="2" customWidth="1"/>
    <col min="3351" max="3584" width="11.28515625" style="2"/>
    <col min="3585" max="3585" width="7.5703125" style="2" customWidth="1"/>
    <col min="3586" max="3586" width="40.85546875" style="2" customWidth="1"/>
    <col min="3587" max="3587" width="13.7109375" style="2" customWidth="1"/>
    <col min="3588" max="3588" width="40.140625" style="2" customWidth="1"/>
    <col min="3589" max="3589" width="37.140625" style="2" customWidth="1"/>
    <col min="3590" max="3590" width="11.85546875" style="2" customWidth="1"/>
    <col min="3591" max="3591" width="14.140625" style="2" customWidth="1"/>
    <col min="3592" max="3592" width="16.85546875" style="2" customWidth="1"/>
    <col min="3593" max="3593" width="13" style="2" bestFit="1" customWidth="1"/>
    <col min="3594" max="3594" width="11.7109375" style="2" bestFit="1" customWidth="1"/>
    <col min="3595" max="3595" width="9" style="2" bestFit="1" customWidth="1"/>
    <col min="3596" max="3597" width="11.28515625" style="2" bestFit="1" customWidth="1"/>
    <col min="3598" max="3598" width="10.5703125" style="2" bestFit="1" customWidth="1"/>
    <col min="3599" max="3600" width="11.28515625" style="2" bestFit="1" customWidth="1"/>
    <col min="3601" max="3601" width="13.5703125" style="2" customWidth="1"/>
    <col min="3602" max="3602" width="13.7109375" style="2" bestFit="1" customWidth="1"/>
    <col min="3603" max="3603" width="11.7109375" style="2" customWidth="1"/>
    <col min="3604" max="3604" width="14.28515625" style="2" customWidth="1"/>
    <col min="3605" max="3605" width="14.85546875" style="2" customWidth="1"/>
    <col min="3606" max="3606" width="16.85546875" style="2" customWidth="1"/>
    <col min="3607" max="3840" width="11.28515625" style="2"/>
    <col min="3841" max="3841" width="7.5703125" style="2" customWidth="1"/>
    <col min="3842" max="3842" width="40.85546875" style="2" customWidth="1"/>
    <col min="3843" max="3843" width="13.7109375" style="2" customWidth="1"/>
    <col min="3844" max="3844" width="40.140625" style="2" customWidth="1"/>
    <col min="3845" max="3845" width="37.140625" style="2" customWidth="1"/>
    <col min="3846" max="3846" width="11.85546875" style="2" customWidth="1"/>
    <col min="3847" max="3847" width="14.140625" style="2" customWidth="1"/>
    <col min="3848" max="3848" width="16.85546875" style="2" customWidth="1"/>
    <col min="3849" max="3849" width="13" style="2" bestFit="1" customWidth="1"/>
    <col min="3850" max="3850" width="11.7109375" style="2" bestFit="1" customWidth="1"/>
    <col min="3851" max="3851" width="9" style="2" bestFit="1" customWidth="1"/>
    <col min="3852" max="3853" width="11.28515625" style="2" bestFit="1" customWidth="1"/>
    <col min="3854" max="3854" width="10.5703125" style="2" bestFit="1" customWidth="1"/>
    <col min="3855" max="3856" width="11.28515625" style="2" bestFit="1" customWidth="1"/>
    <col min="3857" max="3857" width="13.5703125" style="2" customWidth="1"/>
    <col min="3858" max="3858" width="13.7109375" style="2" bestFit="1" customWidth="1"/>
    <col min="3859" max="3859" width="11.7109375" style="2" customWidth="1"/>
    <col min="3860" max="3860" width="14.28515625" style="2" customWidth="1"/>
    <col min="3861" max="3861" width="14.85546875" style="2" customWidth="1"/>
    <col min="3862" max="3862" width="16.85546875" style="2" customWidth="1"/>
    <col min="3863" max="4096" width="11.28515625" style="2"/>
    <col min="4097" max="4097" width="7.5703125" style="2" customWidth="1"/>
    <col min="4098" max="4098" width="40.85546875" style="2" customWidth="1"/>
    <col min="4099" max="4099" width="13.7109375" style="2" customWidth="1"/>
    <col min="4100" max="4100" width="40.140625" style="2" customWidth="1"/>
    <col min="4101" max="4101" width="37.140625" style="2" customWidth="1"/>
    <col min="4102" max="4102" width="11.85546875" style="2" customWidth="1"/>
    <col min="4103" max="4103" width="14.140625" style="2" customWidth="1"/>
    <col min="4104" max="4104" width="16.85546875" style="2" customWidth="1"/>
    <col min="4105" max="4105" width="13" style="2" bestFit="1" customWidth="1"/>
    <col min="4106" max="4106" width="11.7109375" style="2" bestFit="1" customWidth="1"/>
    <col min="4107" max="4107" width="9" style="2" bestFit="1" customWidth="1"/>
    <col min="4108" max="4109" width="11.28515625" style="2" bestFit="1" customWidth="1"/>
    <col min="4110" max="4110" width="10.5703125" style="2" bestFit="1" customWidth="1"/>
    <col min="4111" max="4112" width="11.28515625" style="2" bestFit="1" customWidth="1"/>
    <col min="4113" max="4113" width="13.5703125" style="2" customWidth="1"/>
    <col min="4114" max="4114" width="13.7109375" style="2" bestFit="1" customWidth="1"/>
    <col min="4115" max="4115" width="11.7109375" style="2" customWidth="1"/>
    <col min="4116" max="4116" width="14.28515625" style="2" customWidth="1"/>
    <col min="4117" max="4117" width="14.85546875" style="2" customWidth="1"/>
    <col min="4118" max="4118" width="16.85546875" style="2" customWidth="1"/>
    <col min="4119" max="4352" width="11.28515625" style="2"/>
    <col min="4353" max="4353" width="7.5703125" style="2" customWidth="1"/>
    <col min="4354" max="4354" width="40.85546875" style="2" customWidth="1"/>
    <col min="4355" max="4355" width="13.7109375" style="2" customWidth="1"/>
    <col min="4356" max="4356" width="40.140625" style="2" customWidth="1"/>
    <col min="4357" max="4357" width="37.140625" style="2" customWidth="1"/>
    <col min="4358" max="4358" width="11.85546875" style="2" customWidth="1"/>
    <col min="4359" max="4359" width="14.140625" style="2" customWidth="1"/>
    <col min="4360" max="4360" width="16.85546875" style="2" customWidth="1"/>
    <col min="4361" max="4361" width="13" style="2" bestFit="1" customWidth="1"/>
    <col min="4362" max="4362" width="11.7109375" style="2" bestFit="1" customWidth="1"/>
    <col min="4363" max="4363" width="9" style="2" bestFit="1" customWidth="1"/>
    <col min="4364" max="4365" width="11.28515625" style="2" bestFit="1" customWidth="1"/>
    <col min="4366" max="4366" width="10.5703125" style="2" bestFit="1" customWidth="1"/>
    <col min="4367" max="4368" width="11.28515625" style="2" bestFit="1" customWidth="1"/>
    <col min="4369" max="4369" width="13.5703125" style="2" customWidth="1"/>
    <col min="4370" max="4370" width="13.7109375" style="2" bestFit="1" customWidth="1"/>
    <col min="4371" max="4371" width="11.7109375" style="2" customWidth="1"/>
    <col min="4372" max="4372" width="14.28515625" style="2" customWidth="1"/>
    <col min="4373" max="4373" width="14.85546875" style="2" customWidth="1"/>
    <col min="4374" max="4374" width="16.85546875" style="2" customWidth="1"/>
    <col min="4375" max="4608" width="11.28515625" style="2"/>
    <col min="4609" max="4609" width="7.5703125" style="2" customWidth="1"/>
    <col min="4610" max="4610" width="40.85546875" style="2" customWidth="1"/>
    <col min="4611" max="4611" width="13.7109375" style="2" customWidth="1"/>
    <col min="4612" max="4612" width="40.140625" style="2" customWidth="1"/>
    <col min="4613" max="4613" width="37.140625" style="2" customWidth="1"/>
    <col min="4614" max="4614" width="11.85546875" style="2" customWidth="1"/>
    <col min="4615" max="4615" width="14.140625" style="2" customWidth="1"/>
    <col min="4616" max="4616" width="16.85546875" style="2" customWidth="1"/>
    <col min="4617" max="4617" width="13" style="2" bestFit="1" customWidth="1"/>
    <col min="4618" max="4618" width="11.7109375" style="2" bestFit="1" customWidth="1"/>
    <col min="4619" max="4619" width="9" style="2" bestFit="1" customWidth="1"/>
    <col min="4620" max="4621" width="11.28515625" style="2" bestFit="1" customWidth="1"/>
    <col min="4622" max="4622" width="10.5703125" style="2" bestFit="1" customWidth="1"/>
    <col min="4623" max="4624" width="11.28515625" style="2" bestFit="1" customWidth="1"/>
    <col min="4625" max="4625" width="13.5703125" style="2" customWidth="1"/>
    <col min="4626" max="4626" width="13.7109375" style="2" bestFit="1" customWidth="1"/>
    <col min="4627" max="4627" width="11.7109375" style="2" customWidth="1"/>
    <col min="4628" max="4628" width="14.28515625" style="2" customWidth="1"/>
    <col min="4629" max="4629" width="14.85546875" style="2" customWidth="1"/>
    <col min="4630" max="4630" width="16.85546875" style="2" customWidth="1"/>
    <col min="4631" max="4864" width="11.28515625" style="2"/>
    <col min="4865" max="4865" width="7.5703125" style="2" customWidth="1"/>
    <col min="4866" max="4866" width="40.85546875" style="2" customWidth="1"/>
    <col min="4867" max="4867" width="13.7109375" style="2" customWidth="1"/>
    <col min="4868" max="4868" width="40.140625" style="2" customWidth="1"/>
    <col min="4869" max="4869" width="37.140625" style="2" customWidth="1"/>
    <col min="4870" max="4870" width="11.85546875" style="2" customWidth="1"/>
    <col min="4871" max="4871" width="14.140625" style="2" customWidth="1"/>
    <col min="4872" max="4872" width="16.85546875" style="2" customWidth="1"/>
    <col min="4873" max="4873" width="13" style="2" bestFit="1" customWidth="1"/>
    <col min="4874" max="4874" width="11.7109375" style="2" bestFit="1" customWidth="1"/>
    <col min="4875" max="4875" width="9" style="2" bestFit="1" customWidth="1"/>
    <col min="4876" max="4877" width="11.28515625" style="2" bestFit="1" customWidth="1"/>
    <col min="4878" max="4878" width="10.5703125" style="2" bestFit="1" customWidth="1"/>
    <col min="4879" max="4880" width="11.28515625" style="2" bestFit="1" customWidth="1"/>
    <col min="4881" max="4881" width="13.5703125" style="2" customWidth="1"/>
    <col min="4882" max="4882" width="13.7109375" style="2" bestFit="1" customWidth="1"/>
    <col min="4883" max="4883" width="11.7109375" style="2" customWidth="1"/>
    <col min="4884" max="4884" width="14.28515625" style="2" customWidth="1"/>
    <col min="4885" max="4885" width="14.85546875" style="2" customWidth="1"/>
    <col min="4886" max="4886" width="16.85546875" style="2" customWidth="1"/>
    <col min="4887" max="5120" width="11.28515625" style="2"/>
    <col min="5121" max="5121" width="7.5703125" style="2" customWidth="1"/>
    <col min="5122" max="5122" width="40.85546875" style="2" customWidth="1"/>
    <col min="5123" max="5123" width="13.7109375" style="2" customWidth="1"/>
    <col min="5124" max="5124" width="40.140625" style="2" customWidth="1"/>
    <col min="5125" max="5125" width="37.140625" style="2" customWidth="1"/>
    <col min="5126" max="5126" width="11.85546875" style="2" customWidth="1"/>
    <col min="5127" max="5127" width="14.140625" style="2" customWidth="1"/>
    <col min="5128" max="5128" width="16.85546875" style="2" customWidth="1"/>
    <col min="5129" max="5129" width="13" style="2" bestFit="1" customWidth="1"/>
    <col min="5130" max="5130" width="11.7109375" style="2" bestFit="1" customWidth="1"/>
    <col min="5131" max="5131" width="9" style="2" bestFit="1" customWidth="1"/>
    <col min="5132" max="5133" width="11.28515625" style="2" bestFit="1" customWidth="1"/>
    <col min="5134" max="5134" width="10.5703125" style="2" bestFit="1" customWidth="1"/>
    <col min="5135" max="5136" width="11.28515625" style="2" bestFit="1" customWidth="1"/>
    <col min="5137" max="5137" width="13.5703125" style="2" customWidth="1"/>
    <col min="5138" max="5138" width="13.7109375" style="2" bestFit="1" customWidth="1"/>
    <col min="5139" max="5139" width="11.7109375" style="2" customWidth="1"/>
    <col min="5140" max="5140" width="14.28515625" style="2" customWidth="1"/>
    <col min="5141" max="5141" width="14.85546875" style="2" customWidth="1"/>
    <col min="5142" max="5142" width="16.85546875" style="2" customWidth="1"/>
    <col min="5143" max="5376" width="11.28515625" style="2"/>
    <col min="5377" max="5377" width="7.5703125" style="2" customWidth="1"/>
    <col min="5378" max="5378" width="40.85546875" style="2" customWidth="1"/>
    <col min="5379" max="5379" width="13.7109375" style="2" customWidth="1"/>
    <col min="5380" max="5380" width="40.140625" style="2" customWidth="1"/>
    <col min="5381" max="5381" width="37.140625" style="2" customWidth="1"/>
    <col min="5382" max="5382" width="11.85546875" style="2" customWidth="1"/>
    <col min="5383" max="5383" width="14.140625" style="2" customWidth="1"/>
    <col min="5384" max="5384" width="16.85546875" style="2" customWidth="1"/>
    <col min="5385" max="5385" width="13" style="2" bestFit="1" customWidth="1"/>
    <col min="5386" max="5386" width="11.7109375" style="2" bestFit="1" customWidth="1"/>
    <col min="5387" max="5387" width="9" style="2" bestFit="1" customWidth="1"/>
    <col min="5388" max="5389" width="11.28515625" style="2" bestFit="1" customWidth="1"/>
    <col min="5390" max="5390" width="10.5703125" style="2" bestFit="1" customWidth="1"/>
    <col min="5391" max="5392" width="11.28515625" style="2" bestFit="1" customWidth="1"/>
    <col min="5393" max="5393" width="13.5703125" style="2" customWidth="1"/>
    <col min="5394" max="5394" width="13.7109375" style="2" bestFit="1" customWidth="1"/>
    <col min="5395" max="5395" width="11.7109375" style="2" customWidth="1"/>
    <col min="5396" max="5396" width="14.28515625" style="2" customWidth="1"/>
    <col min="5397" max="5397" width="14.85546875" style="2" customWidth="1"/>
    <col min="5398" max="5398" width="16.85546875" style="2" customWidth="1"/>
    <col min="5399" max="5632" width="11.28515625" style="2"/>
    <col min="5633" max="5633" width="7.5703125" style="2" customWidth="1"/>
    <col min="5634" max="5634" width="40.85546875" style="2" customWidth="1"/>
    <col min="5635" max="5635" width="13.7109375" style="2" customWidth="1"/>
    <col min="5636" max="5636" width="40.140625" style="2" customWidth="1"/>
    <col min="5637" max="5637" width="37.140625" style="2" customWidth="1"/>
    <col min="5638" max="5638" width="11.85546875" style="2" customWidth="1"/>
    <col min="5639" max="5639" width="14.140625" style="2" customWidth="1"/>
    <col min="5640" max="5640" width="16.85546875" style="2" customWidth="1"/>
    <col min="5641" max="5641" width="13" style="2" bestFit="1" customWidth="1"/>
    <col min="5642" max="5642" width="11.7109375" style="2" bestFit="1" customWidth="1"/>
    <col min="5643" max="5643" width="9" style="2" bestFit="1" customWidth="1"/>
    <col min="5644" max="5645" width="11.28515625" style="2" bestFit="1" customWidth="1"/>
    <col min="5646" max="5646" width="10.5703125" style="2" bestFit="1" customWidth="1"/>
    <col min="5647" max="5648" width="11.28515625" style="2" bestFit="1" customWidth="1"/>
    <col min="5649" max="5649" width="13.5703125" style="2" customWidth="1"/>
    <col min="5650" max="5650" width="13.7109375" style="2" bestFit="1" customWidth="1"/>
    <col min="5651" max="5651" width="11.7109375" style="2" customWidth="1"/>
    <col min="5652" max="5652" width="14.28515625" style="2" customWidth="1"/>
    <col min="5653" max="5653" width="14.85546875" style="2" customWidth="1"/>
    <col min="5654" max="5654" width="16.85546875" style="2" customWidth="1"/>
    <col min="5655" max="5888" width="11.28515625" style="2"/>
    <col min="5889" max="5889" width="7.5703125" style="2" customWidth="1"/>
    <col min="5890" max="5890" width="40.85546875" style="2" customWidth="1"/>
    <col min="5891" max="5891" width="13.7109375" style="2" customWidth="1"/>
    <col min="5892" max="5892" width="40.140625" style="2" customWidth="1"/>
    <col min="5893" max="5893" width="37.140625" style="2" customWidth="1"/>
    <col min="5894" max="5894" width="11.85546875" style="2" customWidth="1"/>
    <col min="5895" max="5895" width="14.140625" style="2" customWidth="1"/>
    <col min="5896" max="5896" width="16.85546875" style="2" customWidth="1"/>
    <col min="5897" max="5897" width="13" style="2" bestFit="1" customWidth="1"/>
    <col min="5898" max="5898" width="11.7109375" style="2" bestFit="1" customWidth="1"/>
    <col min="5899" max="5899" width="9" style="2" bestFit="1" customWidth="1"/>
    <col min="5900" max="5901" width="11.28515625" style="2" bestFit="1" customWidth="1"/>
    <col min="5902" max="5902" width="10.5703125" style="2" bestFit="1" customWidth="1"/>
    <col min="5903" max="5904" width="11.28515625" style="2" bestFit="1" customWidth="1"/>
    <col min="5905" max="5905" width="13.5703125" style="2" customWidth="1"/>
    <col min="5906" max="5906" width="13.7109375" style="2" bestFit="1" customWidth="1"/>
    <col min="5907" max="5907" width="11.7109375" style="2" customWidth="1"/>
    <col min="5908" max="5908" width="14.28515625" style="2" customWidth="1"/>
    <col min="5909" max="5909" width="14.85546875" style="2" customWidth="1"/>
    <col min="5910" max="5910" width="16.85546875" style="2" customWidth="1"/>
    <col min="5911" max="6144" width="11.28515625" style="2"/>
    <col min="6145" max="6145" width="7.5703125" style="2" customWidth="1"/>
    <col min="6146" max="6146" width="40.85546875" style="2" customWidth="1"/>
    <col min="6147" max="6147" width="13.7109375" style="2" customWidth="1"/>
    <col min="6148" max="6148" width="40.140625" style="2" customWidth="1"/>
    <col min="6149" max="6149" width="37.140625" style="2" customWidth="1"/>
    <col min="6150" max="6150" width="11.85546875" style="2" customWidth="1"/>
    <col min="6151" max="6151" width="14.140625" style="2" customWidth="1"/>
    <col min="6152" max="6152" width="16.85546875" style="2" customWidth="1"/>
    <col min="6153" max="6153" width="13" style="2" bestFit="1" customWidth="1"/>
    <col min="6154" max="6154" width="11.7109375" style="2" bestFit="1" customWidth="1"/>
    <col min="6155" max="6155" width="9" style="2" bestFit="1" customWidth="1"/>
    <col min="6156" max="6157" width="11.28515625" style="2" bestFit="1" customWidth="1"/>
    <col min="6158" max="6158" width="10.5703125" style="2" bestFit="1" customWidth="1"/>
    <col min="6159" max="6160" width="11.28515625" style="2" bestFit="1" customWidth="1"/>
    <col min="6161" max="6161" width="13.5703125" style="2" customWidth="1"/>
    <col min="6162" max="6162" width="13.7109375" style="2" bestFit="1" customWidth="1"/>
    <col min="6163" max="6163" width="11.7109375" style="2" customWidth="1"/>
    <col min="6164" max="6164" width="14.28515625" style="2" customWidth="1"/>
    <col min="6165" max="6165" width="14.85546875" style="2" customWidth="1"/>
    <col min="6166" max="6166" width="16.85546875" style="2" customWidth="1"/>
    <col min="6167" max="6400" width="11.28515625" style="2"/>
    <col min="6401" max="6401" width="7.5703125" style="2" customWidth="1"/>
    <col min="6402" max="6402" width="40.85546875" style="2" customWidth="1"/>
    <col min="6403" max="6403" width="13.7109375" style="2" customWidth="1"/>
    <col min="6404" max="6404" width="40.140625" style="2" customWidth="1"/>
    <col min="6405" max="6405" width="37.140625" style="2" customWidth="1"/>
    <col min="6406" max="6406" width="11.85546875" style="2" customWidth="1"/>
    <col min="6407" max="6407" width="14.140625" style="2" customWidth="1"/>
    <col min="6408" max="6408" width="16.85546875" style="2" customWidth="1"/>
    <col min="6409" max="6409" width="13" style="2" bestFit="1" customWidth="1"/>
    <col min="6410" max="6410" width="11.7109375" style="2" bestFit="1" customWidth="1"/>
    <col min="6411" max="6411" width="9" style="2" bestFit="1" customWidth="1"/>
    <col min="6412" max="6413" width="11.28515625" style="2" bestFit="1" customWidth="1"/>
    <col min="6414" max="6414" width="10.5703125" style="2" bestFit="1" customWidth="1"/>
    <col min="6415" max="6416" width="11.28515625" style="2" bestFit="1" customWidth="1"/>
    <col min="6417" max="6417" width="13.5703125" style="2" customWidth="1"/>
    <col min="6418" max="6418" width="13.7109375" style="2" bestFit="1" customWidth="1"/>
    <col min="6419" max="6419" width="11.7109375" style="2" customWidth="1"/>
    <col min="6420" max="6420" width="14.28515625" style="2" customWidth="1"/>
    <col min="6421" max="6421" width="14.85546875" style="2" customWidth="1"/>
    <col min="6422" max="6422" width="16.85546875" style="2" customWidth="1"/>
    <col min="6423" max="6656" width="11.28515625" style="2"/>
    <col min="6657" max="6657" width="7.5703125" style="2" customWidth="1"/>
    <col min="6658" max="6658" width="40.85546875" style="2" customWidth="1"/>
    <col min="6659" max="6659" width="13.7109375" style="2" customWidth="1"/>
    <col min="6660" max="6660" width="40.140625" style="2" customWidth="1"/>
    <col min="6661" max="6661" width="37.140625" style="2" customWidth="1"/>
    <col min="6662" max="6662" width="11.85546875" style="2" customWidth="1"/>
    <col min="6663" max="6663" width="14.140625" style="2" customWidth="1"/>
    <col min="6664" max="6664" width="16.85546875" style="2" customWidth="1"/>
    <col min="6665" max="6665" width="13" style="2" bestFit="1" customWidth="1"/>
    <col min="6666" max="6666" width="11.7109375" style="2" bestFit="1" customWidth="1"/>
    <col min="6667" max="6667" width="9" style="2" bestFit="1" customWidth="1"/>
    <col min="6668" max="6669" width="11.28515625" style="2" bestFit="1" customWidth="1"/>
    <col min="6670" max="6670" width="10.5703125" style="2" bestFit="1" customWidth="1"/>
    <col min="6671" max="6672" width="11.28515625" style="2" bestFit="1" customWidth="1"/>
    <col min="6673" max="6673" width="13.5703125" style="2" customWidth="1"/>
    <col min="6674" max="6674" width="13.7109375" style="2" bestFit="1" customWidth="1"/>
    <col min="6675" max="6675" width="11.7109375" style="2" customWidth="1"/>
    <col min="6676" max="6676" width="14.28515625" style="2" customWidth="1"/>
    <col min="6677" max="6677" width="14.85546875" style="2" customWidth="1"/>
    <col min="6678" max="6678" width="16.85546875" style="2" customWidth="1"/>
    <col min="6679" max="6912" width="11.28515625" style="2"/>
    <col min="6913" max="6913" width="7.5703125" style="2" customWidth="1"/>
    <col min="6914" max="6914" width="40.85546875" style="2" customWidth="1"/>
    <col min="6915" max="6915" width="13.7109375" style="2" customWidth="1"/>
    <col min="6916" max="6916" width="40.140625" style="2" customWidth="1"/>
    <col min="6917" max="6917" width="37.140625" style="2" customWidth="1"/>
    <col min="6918" max="6918" width="11.85546875" style="2" customWidth="1"/>
    <col min="6919" max="6919" width="14.140625" style="2" customWidth="1"/>
    <col min="6920" max="6920" width="16.85546875" style="2" customWidth="1"/>
    <col min="6921" max="6921" width="13" style="2" bestFit="1" customWidth="1"/>
    <col min="6922" max="6922" width="11.7109375" style="2" bestFit="1" customWidth="1"/>
    <col min="6923" max="6923" width="9" style="2" bestFit="1" customWidth="1"/>
    <col min="6924" max="6925" width="11.28515625" style="2" bestFit="1" customWidth="1"/>
    <col min="6926" max="6926" width="10.5703125" style="2" bestFit="1" customWidth="1"/>
    <col min="6927" max="6928" width="11.28515625" style="2" bestFit="1" customWidth="1"/>
    <col min="6929" max="6929" width="13.5703125" style="2" customWidth="1"/>
    <col min="6930" max="6930" width="13.7109375" style="2" bestFit="1" customWidth="1"/>
    <col min="6931" max="6931" width="11.7109375" style="2" customWidth="1"/>
    <col min="6932" max="6932" width="14.28515625" style="2" customWidth="1"/>
    <col min="6933" max="6933" width="14.85546875" style="2" customWidth="1"/>
    <col min="6934" max="6934" width="16.85546875" style="2" customWidth="1"/>
    <col min="6935" max="7168" width="11.28515625" style="2"/>
    <col min="7169" max="7169" width="7.5703125" style="2" customWidth="1"/>
    <col min="7170" max="7170" width="40.85546875" style="2" customWidth="1"/>
    <col min="7171" max="7171" width="13.7109375" style="2" customWidth="1"/>
    <col min="7172" max="7172" width="40.140625" style="2" customWidth="1"/>
    <col min="7173" max="7173" width="37.140625" style="2" customWidth="1"/>
    <col min="7174" max="7174" width="11.85546875" style="2" customWidth="1"/>
    <col min="7175" max="7175" width="14.140625" style="2" customWidth="1"/>
    <col min="7176" max="7176" width="16.85546875" style="2" customWidth="1"/>
    <col min="7177" max="7177" width="13" style="2" bestFit="1" customWidth="1"/>
    <col min="7178" max="7178" width="11.7109375" style="2" bestFit="1" customWidth="1"/>
    <col min="7179" max="7179" width="9" style="2" bestFit="1" customWidth="1"/>
    <col min="7180" max="7181" width="11.28515625" style="2" bestFit="1" customWidth="1"/>
    <col min="7182" max="7182" width="10.5703125" style="2" bestFit="1" customWidth="1"/>
    <col min="7183" max="7184" width="11.28515625" style="2" bestFit="1" customWidth="1"/>
    <col min="7185" max="7185" width="13.5703125" style="2" customWidth="1"/>
    <col min="7186" max="7186" width="13.7109375" style="2" bestFit="1" customWidth="1"/>
    <col min="7187" max="7187" width="11.7109375" style="2" customWidth="1"/>
    <col min="7188" max="7188" width="14.28515625" style="2" customWidth="1"/>
    <col min="7189" max="7189" width="14.85546875" style="2" customWidth="1"/>
    <col min="7190" max="7190" width="16.85546875" style="2" customWidth="1"/>
    <col min="7191" max="7424" width="11.28515625" style="2"/>
    <col min="7425" max="7425" width="7.5703125" style="2" customWidth="1"/>
    <col min="7426" max="7426" width="40.85546875" style="2" customWidth="1"/>
    <col min="7427" max="7427" width="13.7109375" style="2" customWidth="1"/>
    <col min="7428" max="7428" width="40.140625" style="2" customWidth="1"/>
    <col min="7429" max="7429" width="37.140625" style="2" customWidth="1"/>
    <col min="7430" max="7430" width="11.85546875" style="2" customWidth="1"/>
    <col min="7431" max="7431" width="14.140625" style="2" customWidth="1"/>
    <col min="7432" max="7432" width="16.85546875" style="2" customWidth="1"/>
    <col min="7433" max="7433" width="13" style="2" bestFit="1" customWidth="1"/>
    <col min="7434" max="7434" width="11.7109375" style="2" bestFit="1" customWidth="1"/>
    <col min="7435" max="7435" width="9" style="2" bestFit="1" customWidth="1"/>
    <col min="7436" max="7437" width="11.28515625" style="2" bestFit="1" customWidth="1"/>
    <col min="7438" max="7438" width="10.5703125" style="2" bestFit="1" customWidth="1"/>
    <col min="7439" max="7440" width="11.28515625" style="2" bestFit="1" customWidth="1"/>
    <col min="7441" max="7441" width="13.5703125" style="2" customWidth="1"/>
    <col min="7442" max="7442" width="13.7109375" style="2" bestFit="1" customWidth="1"/>
    <col min="7443" max="7443" width="11.7109375" style="2" customWidth="1"/>
    <col min="7444" max="7444" width="14.28515625" style="2" customWidth="1"/>
    <col min="7445" max="7445" width="14.85546875" style="2" customWidth="1"/>
    <col min="7446" max="7446" width="16.85546875" style="2" customWidth="1"/>
    <col min="7447" max="7680" width="11.28515625" style="2"/>
    <col min="7681" max="7681" width="7.5703125" style="2" customWidth="1"/>
    <col min="7682" max="7682" width="40.85546875" style="2" customWidth="1"/>
    <col min="7683" max="7683" width="13.7109375" style="2" customWidth="1"/>
    <col min="7684" max="7684" width="40.140625" style="2" customWidth="1"/>
    <col min="7685" max="7685" width="37.140625" style="2" customWidth="1"/>
    <col min="7686" max="7686" width="11.85546875" style="2" customWidth="1"/>
    <col min="7687" max="7687" width="14.140625" style="2" customWidth="1"/>
    <col min="7688" max="7688" width="16.85546875" style="2" customWidth="1"/>
    <col min="7689" max="7689" width="13" style="2" bestFit="1" customWidth="1"/>
    <col min="7690" max="7690" width="11.7109375" style="2" bestFit="1" customWidth="1"/>
    <col min="7691" max="7691" width="9" style="2" bestFit="1" customWidth="1"/>
    <col min="7692" max="7693" width="11.28515625" style="2" bestFit="1" customWidth="1"/>
    <col min="7694" max="7694" width="10.5703125" style="2" bestFit="1" customWidth="1"/>
    <col min="7695" max="7696" width="11.28515625" style="2" bestFit="1" customWidth="1"/>
    <col min="7697" max="7697" width="13.5703125" style="2" customWidth="1"/>
    <col min="7698" max="7698" width="13.7109375" style="2" bestFit="1" customWidth="1"/>
    <col min="7699" max="7699" width="11.7109375" style="2" customWidth="1"/>
    <col min="7700" max="7700" width="14.28515625" style="2" customWidth="1"/>
    <col min="7701" max="7701" width="14.85546875" style="2" customWidth="1"/>
    <col min="7702" max="7702" width="16.85546875" style="2" customWidth="1"/>
    <col min="7703" max="7936" width="11.28515625" style="2"/>
    <col min="7937" max="7937" width="7.5703125" style="2" customWidth="1"/>
    <col min="7938" max="7938" width="40.85546875" style="2" customWidth="1"/>
    <col min="7939" max="7939" width="13.7109375" style="2" customWidth="1"/>
    <col min="7940" max="7940" width="40.140625" style="2" customWidth="1"/>
    <col min="7941" max="7941" width="37.140625" style="2" customWidth="1"/>
    <col min="7942" max="7942" width="11.85546875" style="2" customWidth="1"/>
    <col min="7943" max="7943" width="14.140625" style="2" customWidth="1"/>
    <col min="7944" max="7944" width="16.85546875" style="2" customWidth="1"/>
    <col min="7945" max="7945" width="13" style="2" bestFit="1" customWidth="1"/>
    <col min="7946" max="7946" width="11.7109375" style="2" bestFit="1" customWidth="1"/>
    <col min="7947" max="7947" width="9" style="2" bestFit="1" customWidth="1"/>
    <col min="7948" max="7949" width="11.28515625" style="2" bestFit="1" customWidth="1"/>
    <col min="7950" max="7950" width="10.5703125" style="2" bestFit="1" customWidth="1"/>
    <col min="7951" max="7952" width="11.28515625" style="2" bestFit="1" customWidth="1"/>
    <col min="7953" max="7953" width="13.5703125" style="2" customWidth="1"/>
    <col min="7954" max="7954" width="13.7109375" style="2" bestFit="1" customWidth="1"/>
    <col min="7955" max="7955" width="11.7109375" style="2" customWidth="1"/>
    <col min="7956" max="7956" width="14.28515625" style="2" customWidth="1"/>
    <col min="7957" max="7957" width="14.85546875" style="2" customWidth="1"/>
    <col min="7958" max="7958" width="16.85546875" style="2" customWidth="1"/>
    <col min="7959" max="8192" width="11.28515625" style="2"/>
    <col min="8193" max="8193" width="7.5703125" style="2" customWidth="1"/>
    <col min="8194" max="8194" width="40.85546875" style="2" customWidth="1"/>
    <col min="8195" max="8195" width="13.7109375" style="2" customWidth="1"/>
    <col min="8196" max="8196" width="40.140625" style="2" customWidth="1"/>
    <col min="8197" max="8197" width="37.140625" style="2" customWidth="1"/>
    <col min="8198" max="8198" width="11.85546875" style="2" customWidth="1"/>
    <col min="8199" max="8199" width="14.140625" style="2" customWidth="1"/>
    <col min="8200" max="8200" width="16.85546875" style="2" customWidth="1"/>
    <col min="8201" max="8201" width="13" style="2" bestFit="1" customWidth="1"/>
    <col min="8202" max="8202" width="11.7109375" style="2" bestFit="1" customWidth="1"/>
    <col min="8203" max="8203" width="9" style="2" bestFit="1" customWidth="1"/>
    <col min="8204" max="8205" width="11.28515625" style="2" bestFit="1" customWidth="1"/>
    <col min="8206" max="8206" width="10.5703125" style="2" bestFit="1" customWidth="1"/>
    <col min="8207" max="8208" width="11.28515625" style="2" bestFit="1" customWidth="1"/>
    <col min="8209" max="8209" width="13.5703125" style="2" customWidth="1"/>
    <col min="8210" max="8210" width="13.7109375" style="2" bestFit="1" customWidth="1"/>
    <col min="8211" max="8211" width="11.7109375" style="2" customWidth="1"/>
    <col min="8212" max="8212" width="14.28515625" style="2" customWidth="1"/>
    <col min="8213" max="8213" width="14.85546875" style="2" customWidth="1"/>
    <col min="8214" max="8214" width="16.85546875" style="2" customWidth="1"/>
    <col min="8215" max="8448" width="11.28515625" style="2"/>
    <col min="8449" max="8449" width="7.5703125" style="2" customWidth="1"/>
    <col min="8450" max="8450" width="40.85546875" style="2" customWidth="1"/>
    <col min="8451" max="8451" width="13.7109375" style="2" customWidth="1"/>
    <col min="8452" max="8452" width="40.140625" style="2" customWidth="1"/>
    <col min="8453" max="8453" width="37.140625" style="2" customWidth="1"/>
    <col min="8454" max="8454" width="11.85546875" style="2" customWidth="1"/>
    <col min="8455" max="8455" width="14.140625" style="2" customWidth="1"/>
    <col min="8456" max="8456" width="16.85546875" style="2" customWidth="1"/>
    <col min="8457" max="8457" width="13" style="2" bestFit="1" customWidth="1"/>
    <col min="8458" max="8458" width="11.7109375" style="2" bestFit="1" customWidth="1"/>
    <col min="8459" max="8459" width="9" style="2" bestFit="1" customWidth="1"/>
    <col min="8460" max="8461" width="11.28515625" style="2" bestFit="1" customWidth="1"/>
    <col min="8462" max="8462" width="10.5703125" style="2" bestFit="1" customWidth="1"/>
    <col min="8463" max="8464" width="11.28515625" style="2" bestFit="1" customWidth="1"/>
    <col min="8465" max="8465" width="13.5703125" style="2" customWidth="1"/>
    <col min="8466" max="8466" width="13.7109375" style="2" bestFit="1" customWidth="1"/>
    <col min="8467" max="8467" width="11.7109375" style="2" customWidth="1"/>
    <col min="8468" max="8468" width="14.28515625" style="2" customWidth="1"/>
    <col min="8469" max="8469" width="14.85546875" style="2" customWidth="1"/>
    <col min="8470" max="8470" width="16.85546875" style="2" customWidth="1"/>
    <col min="8471" max="8704" width="11.28515625" style="2"/>
    <col min="8705" max="8705" width="7.5703125" style="2" customWidth="1"/>
    <col min="8706" max="8706" width="40.85546875" style="2" customWidth="1"/>
    <col min="8707" max="8707" width="13.7109375" style="2" customWidth="1"/>
    <col min="8708" max="8708" width="40.140625" style="2" customWidth="1"/>
    <col min="8709" max="8709" width="37.140625" style="2" customWidth="1"/>
    <col min="8710" max="8710" width="11.85546875" style="2" customWidth="1"/>
    <col min="8711" max="8711" width="14.140625" style="2" customWidth="1"/>
    <col min="8712" max="8712" width="16.85546875" style="2" customWidth="1"/>
    <col min="8713" max="8713" width="13" style="2" bestFit="1" customWidth="1"/>
    <col min="8714" max="8714" width="11.7109375" style="2" bestFit="1" customWidth="1"/>
    <col min="8715" max="8715" width="9" style="2" bestFit="1" customWidth="1"/>
    <col min="8716" max="8717" width="11.28515625" style="2" bestFit="1" customWidth="1"/>
    <col min="8718" max="8718" width="10.5703125" style="2" bestFit="1" customWidth="1"/>
    <col min="8719" max="8720" width="11.28515625" style="2" bestFit="1" customWidth="1"/>
    <col min="8721" max="8721" width="13.5703125" style="2" customWidth="1"/>
    <col min="8722" max="8722" width="13.7109375" style="2" bestFit="1" customWidth="1"/>
    <col min="8723" max="8723" width="11.7109375" style="2" customWidth="1"/>
    <col min="8724" max="8724" width="14.28515625" style="2" customWidth="1"/>
    <col min="8725" max="8725" width="14.85546875" style="2" customWidth="1"/>
    <col min="8726" max="8726" width="16.85546875" style="2" customWidth="1"/>
    <col min="8727" max="8960" width="11.28515625" style="2"/>
    <col min="8961" max="8961" width="7.5703125" style="2" customWidth="1"/>
    <col min="8962" max="8962" width="40.85546875" style="2" customWidth="1"/>
    <col min="8963" max="8963" width="13.7109375" style="2" customWidth="1"/>
    <col min="8964" max="8964" width="40.140625" style="2" customWidth="1"/>
    <col min="8965" max="8965" width="37.140625" style="2" customWidth="1"/>
    <col min="8966" max="8966" width="11.85546875" style="2" customWidth="1"/>
    <col min="8967" max="8967" width="14.140625" style="2" customWidth="1"/>
    <col min="8968" max="8968" width="16.85546875" style="2" customWidth="1"/>
    <col min="8969" max="8969" width="13" style="2" bestFit="1" customWidth="1"/>
    <col min="8970" max="8970" width="11.7109375" style="2" bestFit="1" customWidth="1"/>
    <col min="8971" max="8971" width="9" style="2" bestFit="1" customWidth="1"/>
    <col min="8972" max="8973" width="11.28515625" style="2" bestFit="1" customWidth="1"/>
    <col min="8974" max="8974" width="10.5703125" style="2" bestFit="1" customWidth="1"/>
    <col min="8975" max="8976" width="11.28515625" style="2" bestFit="1" customWidth="1"/>
    <col min="8977" max="8977" width="13.5703125" style="2" customWidth="1"/>
    <col min="8978" max="8978" width="13.7109375" style="2" bestFit="1" customWidth="1"/>
    <col min="8979" max="8979" width="11.7109375" style="2" customWidth="1"/>
    <col min="8980" max="8980" width="14.28515625" style="2" customWidth="1"/>
    <col min="8981" max="8981" width="14.85546875" style="2" customWidth="1"/>
    <col min="8982" max="8982" width="16.85546875" style="2" customWidth="1"/>
    <col min="8983" max="9216" width="11.28515625" style="2"/>
    <col min="9217" max="9217" width="7.5703125" style="2" customWidth="1"/>
    <col min="9218" max="9218" width="40.85546875" style="2" customWidth="1"/>
    <col min="9219" max="9219" width="13.7109375" style="2" customWidth="1"/>
    <col min="9220" max="9220" width="40.140625" style="2" customWidth="1"/>
    <col min="9221" max="9221" width="37.140625" style="2" customWidth="1"/>
    <col min="9222" max="9222" width="11.85546875" style="2" customWidth="1"/>
    <col min="9223" max="9223" width="14.140625" style="2" customWidth="1"/>
    <col min="9224" max="9224" width="16.85546875" style="2" customWidth="1"/>
    <col min="9225" max="9225" width="13" style="2" bestFit="1" customWidth="1"/>
    <col min="9226" max="9226" width="11.7109375" style="2" bestFit="1" customWidth="1"/>
    <col min="9227" max="9227" width="9" style="2" bestFit="1" customWidth="1"/>
    <col min="9228" max="9229" width="11.28515625" style="2" bestFit="1" customWidth="1"/>
    <col min="9230" max="9230" width="10.5703125" style="2" bestFit="1" customWidth="1"/>
    <col min="9231" max="9232" width="11.28515625" style="2" bestFit="1" customWidth="1"/>
    <col min="9233" max="9233" width="13.5703125" style="2" customWidth="1"/>
    <col min="9234" max="9234" width="13.7109375" style="2" bestFit="1" customWidth="1"/>
    <col min="9235" max="9235" width="11.7109375" style="2" customWidth="1"/>
    <col min="9236" max="9236" width="14.28515625" style="2" customWidth="1"/>
    <col min="9237" max="9237" width="14.85546875" style="2" customWidth="1"/>
    <col min="9238" max="9238" width="16.85546875" style="2" customWidth="1"/>
    <col min="9239" max="9472" width="11.28515625" style="2"/>
    <col min="9473" max="9473" width="7.5703125" style="2" customWidth="1"/>
    <col min="9474" max="9474" width="40.85546875" style="2" customWidth="1"/>
    <col min="9475" max="9475" width="13.7109375" style="2" customWidth="1"/>
    <col min="9476" max="9476" width="40.140625" style="2" customWidth="1"/>
    <col min="9477" max="9477" width="37.140625" style="2" customWidth="1"/>
    <col min="9478" max="9478" width="11.85546875" style="2" customWidth="1"/>
    <col min="9479" max="9479" width="14.140625" style="2" customWidth="1"/>
    <col min="9480" max="9480" width="16.85546875" style="2" customWidth="1"/>
    <col min="9481" max="9481" width="13" style="2" bestFit="1" customWidth="1"/>
    <col min="9482" max="9482" width="11.7109375" style="2" bestFit="1" customWidth="1"/>
    <col min="9483" max="9483" width="9" style="2" bestFit="1" customWidth="1"/>
    <col min="9484" max="9485" width="11.28515625" style="2" bestFit="1" customWidth="1"/>
    <col min="9486" max="9486" width="10.5703125" style="2" bestFit="1" customWidth="1"/>
    <col min="9487" max="9488" width="11.28515625" style="2" bestFit="1" customWidth="1"/>
    <col min="9489" max="9489" width="13.5703125" style="2" customWidth="1"/>
    <col min="9490" max="9490" width="13.7109375" style="2" bestFit="1" customWidth="1"/>
    <col min="9491" max="9491" width="11.7109375" style="2" customWidth="1"/>
    <col min="9492" max="9492" width="14.28515625" style="2" customWidth="1"/>
    <col min="9493" max="9493" width="14.85546875" style="2" customWidth="1"/>
    <col min="9494" max="9494" width="16.85546875" style="2" customWidth="1"/>
    <col min="9495" max="9728" width="11.28515625" style="2"/>
    <col min="9729" max="9729" width="7.5703125" style="2" customWidth="1"/>
    <col min="9730" max="9730" width="40.85546875" style="2" customWidth="1"/>
    <col min="9731" max="9731" width="13.7109375" style="2" customWidth="1"/>
    <col min="9732" max="9732" width="40.140625" style="2" customWidth="1"/>
    <col min="9733" max="9733" width="37.140625" style="2" customWidth="1"/>
    <col min="9734" max="9734" width="11.85546875" style="2" customWidth="1"/>
    <col min="9735" max="9735" width="14.140625" style="2" customWidth="1"/>
    <col min="9736" max="9736" width="16.85546875" style="2" customWidth="1"/>
    <col min="9737" max="9737" width="13" style="2" bestFit="1" customWidth="1"/>
    <col min="9738" max="9738" width="11.7109375" style="2" bestFit="1" customWidth="1"/>
    <col min="9739" max="9739" width="9" style="2" bestFit="1" customWidth="1"/>
    <col min="9740" max="9741" width="11.28515625" style="2" bestFit="1" customWidth="1"/>
    <col min="9742" max="9742" width="10.5703125" style="2" bestFit="1" customWidth="1"/>
    <col min="9743" max="9744" width="11.28515625" style="2" bestFit="1" customWidth="1"/>
    <col min="9745" max="9745" width="13.5703125" style="2" customWidth="1"/>
    <col min="9746" max="9746" width="13.7109375" style="2" bestFit="1" customWidth="1"/>
    <col min="9747" max="9747" width="11.7109375" style="2" customWidth="1"/>
    <col min="9748" max="9748" width="14.28515625" style="2" customWidth="1"/>
    <col min="9749" max="9749" width="14.85546875" style="2" customWidth="1"/>
    <col min="9750" max="9750" width="16.85546875" style="2" customWidth="1"/>
    <col min="9751" max="9984" width="11.28515625" style="2"/>
    <col min="9985" max="9985" width="7.5703125" style="2" customWidth="1"/>
    <col min="9986" max="9986" width="40.85546875" style="2" customWidth="1"/>
    <col min="9987" max="9987" width="13.7109375" style="2" customWidth="1"/>
    <col min="9988" max="9988" width="40.140625" style="2" customWidth="1"/>
    <col min="9989" max="9989" width="37.140625" style="2" customWidth="1"/>
    <col min="9990" max="9990" width="11.85546875" style="2" customWidth="1"/>
    <col min="9991" max="9991" width="14.140625" style="2" customWidth="1"/>
    <col min="9992" max="9992" width="16.85546875" style="2" customWidth="1"/>
    <col min="9993" max="9993" width="13" style="2" bestFit="1" customWidth="1"/>
    <col min="9994" max="9994" width="11.7109375" style="2" bestFit="1" customWidth="1"/>
    <col min="9995" max="9995" width="9" style="2" bestFit="1" customWidth="1"/>
    <col min="9996" max="9997" width="11.28515625" style="2" bestFit="1" customWidth="1"/>
    <col min="9998" max="9998" width="10.5703125" style="2" bestFit="1" customWidth="1"/>
    <col min="9999" max="10000" width="11.28515625" style="2" bestFit="1" customWidth="1"/>
    <col min="10001" max="10001" width="13.5703125" style="2" customWidth="1"/>
    <col min="10002" max="10002" width="13.7109375" style="2" bestFit="1" customWidth="1"/>
    <col min="10003" max="10003" width="11.7109375" style="2" customWidth="1"/>
    <col min="10004" max="10004" width="14.28515625" style="2" customWidth="1"/>
    <col min="10005" max="10005" width="14.85546875" style="2" customWidth="1"/>
    <col min="10006" max="10006" width="16.85546875" style="2" customWidth="1"/>
    <col min="10007" max="10240" width="11.28515625" style="2"/>
    <col min="10241" max="10241" width="7.5703125" style="2" customWidth="1"/>
    <col min="10242" max="10242" width="40.85546875" style="2" customWidth="1"/>
    <col min="10243" max="10243" width="13.7109375" style="2" customWidth="1"/>
    <col min="10244" max="10244" width="40.140625" style="2" customWidth="1"/>
    <col min="10245" max="10245" width="37.140625" style="2" customWidth="1"/>
    <col min="10246" max="10246" width="11.85546875" style="2" customWidth="1"/>
    <col min="10247" max="10247" width="14.140625" style="2" customWidth="1"/>
    <col min="10248" max="10248" width="16.85546875" style="2" customWidth="1"/>
    <col min="10249" max="10249" width="13" style="2" bestFit="1" customWidth="1"/>
    <col min="10250" max="10250" width="11.7109375" style="2" bestFit="1" customWidth="1"/>
    <col min="10251" max="10251" width="9" style="2" bestFit="1" customWidth="1"/>
    <col min="10252" max="10253" width="11.28515625" style="2" bestFit="1" customWidth="1"/>
    <col min="10254" max="10254" width="10.5703125" style="2" bestFit="1" customWidth="1"/>
    <col min="10255" max="10256" width="11.28515625" style="2" bestFit="1" customWidth="1"/>
    <col min="10257" max="10257" width="13.5703125" style="2" customWidth="1"/>
    <col min="10258" max="10258" width="13.7109375" style="2" bestFit="1" customWidth="1"/>
    <col min="10259" max="10259" width="11.7109375" style="2" customWidth="1"/>
    <col min="10260" max="10260" width="14.28515625" style="2" customWidth="1"/>
    <col min="10261" max="10261" width="14.85546875" style="2" customWidth="1"/>
    <col min="10262" max="10262" width="16.85546875" style="2" customWidth="1"/>
    <col min="10263" max="10496" width="11.28515625" style="2"/>
    <col min="10497" max="10497" width="7.5703125" style="2" customWidth="1"/>
    <col min="10498" max="10498" width="40.85546875" style="2" customWidth="1"/>
    <col min="10499" max="10499" width="13.7109375" style="2" customWidth="1"/>
    <col min="10500" max="10500" width="40.140625" style="2" customWidth="1"/>
    <col min="10501" max="10501" width="37.140625" style="2" customWidth="1"/>
    <col min="10502" max="10502" width="11.85546875" style="2" customWidth="1"/>
    <col min="10503" max="10503" width="14.140625" style="2" customWidth="1"/>
    <col min="10504" max="10504" width="16.85546875" style="2" customWidth="1"/>
    <col min="10505" max="10505" width="13" style="2" bestFit="1" customWidth="1"/>
    <col min="10506" max="10506" width="11.7109375" style="2" bestFit="1" customWidth="1"/>
    <col min="10507" max="10507" width="9" style="2" bestFit="1" customWidth="1"/>
    <col min="10508" max="10509" width="11.28515625" style="2" bestFit="1" customWidth="1"/>
    <col min="10510" max="10510" width="10.5703125" style="2" bestFit="1" customWidth="1"/>
    <col min="10511" max="10512" width="11.28515625" style="2" bestFit="1" customWidth="1"/>
    <col min="10513" max="10513" width="13.5703125" style="2" customWidth="1"/>
    <col min="10514" max="10514" width="13.7109375" style="2" bestFit="1" customWidth="1"/>
    <col min="10515" max="10515" width="11.7109375" style="2" customWidth="1"/>
    <col min="10516" max="10516" width="14.28515625" style="2" customWidth="1"/>
    <col min="10517" max="10517" width="14.85546875" style="2" customWidth="1"/>
    <col min="10518" max="10518" width="16.85546875" style="2" customWidth="1"/>
    <col min="10519" max="10752" width="11.28515625" style="2"/>
    <col min="10753" max="10753" width="7.5703125" style="2" customWidth="1"/>
    <col min="10754" max="10754" width="40.85546875" style="2" customWidth="1"/>
    <col min="10755" max="10755" width="13.7109375" style="2" customWidth="1"/>
    <col min="10756" max="10756" width="40.140625" style="2" customWidth="1"/>
    <col min="10757" max="10757" width="37.140625" style="2" customWidth="1"/>
    <col min="10758" max="10758" width="11.85546875" style="2" customWidth="1"/>
    <col min="10759" max="10759" width="14.140625" style="2" customWidth="1"/>
    <col min="10760" max="10760" width="16.85546875" style="2" customWidth="1"/>
    <col min="10761" max="10761" width="13" style="2" bestFit="1" customWidth="1"/>
    <col min="10762" max="10762" width="11.7109375" style="2" bestFit="1" customWidth="1"/>
    <col min="10763" max="10763" width="9" style="2" bestFit="1" customWidth="1"/>
    <col min="10764" max="10765" width="11.28515625" style="2" bestFit="1" customWidth="1"/>
    <col min="10766" max="10766" width="10.5703125" style="2" bestFit="1" customWidth="1"/>
    <col min="10767" max="10768" width="11.28515625" style="2" bestFit="1" customWidth="1"/>
    <col min="10769" max="10769" width="13.5703125" style="2" customWidth="1"/>
    <col min="10770" max="10770" width="13.7109375" style="2" bestFit="1" customWidth="1"/>
    <col min="10771" max="10771" width="11.7109375" style="2" customWidth="1"/>
    <col min="10772" max="10772" width="14.28515625" style="2" customWidth="1"/>
    <col min="10773" max="10773" width="14.85546875" style="2" customWidth="1"/>
    <col min="10774" max="10774" width="16.85546875" style="2" customWidth="1"/>
    <col min="10775" max="11008" width="11.28515625" style="2"/>
    <col min="11009" max="11009" width="7.5703125" style="2" customWidth="1"/>
    <col min="11010" max="11010" width="40.85546875" style="2" customWidth="1"/>
    <col min="11011" max="11011" width="13.7109375" style="2" customWidth="1"/>
    <col min="11012" max="11012" width="40.140625" style="2" customWidth="1"/>
    <col min="11013" max="11013" width="37.140625" style="2" customWidth="1"/>
    <col min="11014" max="11014" width="11.85546875" style="2" customWidth="1"/>
    <col min="11015" max="11015" width="14.140625" style="2" customWidth="1"/>
    <col min="11016" max="11016" width="16.85546875" style="2" customWidth="1"/>
    <col min="11017" max="11017" width="13" style="2" bestFit="1" customWidth="1"/>
    <col min="11018" max="11018" width="11.7109375" style="2" bestFit="1" customWidth="1"/>
    <col min="11019" max="11019" width="9" style="2" bestFit="1" customWidth="1"/>
    <col min="11020" max="11021" width="11.28515625" style="2" bestFit="1" customWidth="1"/>
    <col min="11022" max="11022" width="10.5703125" style="2" bestFit="1" customWidth="1"/>
    <col min="11023" max="11024" width="11.28515625" style="2" bestFit="1" customWidth="1"/>
    <col min="11025" max="11025" width="13.5703125" style="2" customWidth="1"/>
    <col min="11026" max="11026" width="13.7109375" style="2" bestFit="1" customWidth="1"/>
    <col min="11027" max="11027" width="11.7109375" style="2" customWidth="1"/>
    <col min="11028" max="11028" width="14.28515625" style="2" customWidth="1"/>
    <col min="11029" max="11029" width="14.85546875" style="2" customWidth="1"/>
    <col min="11030" max="11030" width="16.85546875" style="2" customWidth="1"/>
    <col min="11031" max="11264" width="11.28515625" style="2"/>
    <col min="11265" max="11265" width="7.5703125" style="2" customWidth="1"/>
    <col min="11266" max="11266" width="40.85546875" style="2" customWidth="1"/>
    <col min="11267" max="11267" width="13.7109375" style="2" customWidth="1"/>
    <col min="11268" max="11268" width="40.140625" style="2" customWidth="1"/>
    <col min="11269" max="11269" width="37.140625" style="2" customWidth="1"/>
    <col min="11270" max="11270" width="11.85546875" style="2" customWidth="1"/>
    <col min="11271" max="11271" width="14.140625" style="2" customWidth="1"/>
    <col min="11272" max="11272" width="16.85546875" style="2" customWidth="1"/>
    <col min="11273" max="11273" width="13" style="2" bestFit="1" customWidth="1"/>
    <col min="11274" max="11274" width="11.7109375" style="2" bestFit="1" customWidth="1"/>
    <col min="11275" max="11275" width="9" style="2" bestFit="1" customWidth="1"/>
    <col min="11276" max="11277" width="11.28515625" style="2" bestFit="1" customWidth="1"/>
    <col min="11278" max="11278" width="10.5703125" style="2" bestFit="1" customWidth="1"/>
    <col min="11279" max="11280" width="11.28515625" style="2" bestFit="1" customWidth="1"/>
    <col min="11281" max="11281" width="13.5703125" style="2" customWidth="1"/>
    <col min="11282" max="11282" width="13.7109375" style="2" bestFit="1" customWidth="1"/>
    <col min="11283" max="11283" width="11.7109375" style="2" customWidth="1"/>
    <col min="11284" max="11284" width="14.28515625" style="2" customWidth="1"/>
    <col min="11285" max="11285" width="14.85546875" style="2" customWidth="1"/>
    <col min="11286" max="11286" width="16.85546875" style="2" customWidth="1"/>
    <col min="11287" max="11520" width="11.28515625" style="2"/>
    <col min="11521" max="11521" width="7.5703125" style="2" customWidth="1"/>
    <col min="11522" max="11522" width="40.85546875" style="2" customWidth="1"/>
    <col min="11523" max="11523" width="13.7109375" style="2" customWidth="1"/>
    <col min="11524" max="11524" width="40.140625" style="2" customWidth="1"/>
    <col min="11525" max="11525" width="37.140625" style="2" customWidth="1"/>
    <col min="11526" max="11526" width="11.85546875" style="2" customWidth="1"/>
    <col min="11527" max="11527" width="14.140625" style="2" customWidth="1"/>
    <col min="11528" max="11528" width="16.85546875" style="2" customWidth="1"/>
    <col min="11529" max="11529" width="13" style="2" bestFit="1" customWidth="1"/>
    <col min="11530" max="11530" width="11.7109375" style="2" bestFit="1" customWidth="1"/>
    <col min="11531" max="11531" width="9" style="2" bestFit="1" customWidth="1"/>
    <col min="11532" max="11533" width="11.28515625" style="2" bestFit="1" customWidth="1"/>
    <col min="11534" max="11534" width="10.5703125" style="2" bestFit="1" customWidth="1"/>
    <col min="11535" max="11536" width="11.28515625" style="2" bestFit="1" customWidth="1"/>
    <col min="11537" max="11537" width="13.5703125" style="2" customWidth="1"/>
    <col min="11538" max="11538" width="13.7109375" style="2" bestFit="1" customWidth="1"/>
    <col min="11539" max="11539" width="11.7109375" style="2" customWidth="1"/>
    <col min="11540" max="11540" width="14.28515625" style="2" customWidth="1"/>
    <col min="11541" max="11541" width="14.85546875" style="2" customWidth="1"/>
    <col min="11542" max="11542" width="16.85546875" style="2" customWidth="1"/>
    <col min="11543" max="11776" width="11.28515625" style="2"/>
    <col min="11777" max="11777" width="7.5703125" style="2" customWidth="1"/>
    <col min="11778" max="11778" width="40.85546875" style="2" customWidth="1"/>
    <col min="11779" max="11779" width="13.7109375" style="2" customWidth="1"/>
    <col min="11780" max="11780" width="40.140625" style="2" customWidth="1"/>
    <col min="11781" max="11781" width="37.140625" style="2" customWidth="1"/>
    <col min="11782" max="11782" width="11.85546875" style="2" customWidth="1"/>
    <col min="11783" max="11783" width="14.140625" style="2" customWidth="1"/>
    <col min="11784" max="11784" width="16.85546875" style="2" customWidth="1"/>
    <col min="11785" max="11785" width="13" style="2" bestFit="1" customWidth="1"/>
    <col min="11786" max="11786" width="11.7109375" style="2" bestFit="1" customWidth="1"/>
    <col min="11787" max="11787" width="9" style="2" bestFit="1" customWidth="1"/>
    <col min="11788" max="11789" width="11.28515625" style="2" bestFit="1" customWidth="1"/>
    <col min="11790" max="11790" width="10.5703125" style="2" bestFit="1" customWidth="1"/>
    <col min="11791" max="11792" width="11.28515625" style="2" bestFit="1" customWidth="1"/>
    <col min="11793" max="11793" width="13.5703125" style="2" customWidth="1"/>
    <col min="11794" max="11794" width="13.7109375" style="2" bestFit="1" customWidth="1"/>
    <col min="11795" max="11795" width="11.7109375" style="2" customWidth="1"/>
    <col min="11796" max="11796" width="14.28515625" style="2" customWidth="1"/>
    <col min="11797" max="11797" width="14.85546875" style="2" customWidth="1"/>
    <col min="11798" max="11798" width="16.85546875" style="2" customWidth="1"/>
    <col min="11799" max="12032" width="11.28515625" style="2"/>
    <col min="12033" max="12033" width="7.5703125" style="2" customWidth="1"/>
    <col min="12034" max="12034" width="40.85546875" style="2" customWidth="1"/>
    <col min="12035" max="12035" width="13.7109375" style="2" customWidth="1"/>
    <col min="12036" max="12036" width="40.140625" style="2" customWidth="1"/>
    <col min="12037" max="12037" width="37.140625" style="2" customWidth="1"/>
    <col min="12038" max="12038" width="11.85546875" style="2" customWidth="1"/>
    <col min="12039" max="12039" width="14.140625" style="2" customWidth="1"/>
    <col min="12040" max="12040" width="16.85546875" style="2" customWidth="1"/>
    <col min="12041" max="12041" width="13" style="2" bestFit="1" customWidth="1"/>
    <col min="12042" max="12042" width="11.7109375" style="2" bestFit="1" customWidth="1"/>
    <col min="12043" max="12043" width="9" style="2" bestFit="1" customWidth="1"/>
    <col min="12044" max="12045" width="11.28515625" style="2" bestFit="1" customWidth="1"/>
    <col min="12046" max="12046" width="10.5703125" style="2" bestFit="1" customWidth="1"/>
    <col min="12047" max="12048" width="11.28515625" style="2" bestFit="1" customWidth="1"/>
    <col min="12049" max="12049" width="13.5703125" style="2" customWidth="1"/>
    <col min="12050" max="12050" width="13.7109375" style="2" bestFit="1" customWidth="1"/>
    <col min="12051" max="12051" width="11.7109375" style="2" customWidth="1"/>
    <col min="12052" max="12052" width="14.28515625" style="2" customWidth="1"/>
    <col min="12053" max="12053" width="14.85546875" style="2" customWidth="1"/>
    <col min="12054" max="12054" width="16.85546875" style="2" customWidth="1"/>
    <col min="12055" max="12288" width="11.28515625" style="2"/>
    <col min="12289" max="12289" width="7.5703125" style="2" customWidth="1"/>
    <col min="12290" max="12290" width="40.85546875" style="2" customWidth="1"/>
    <col min="12291" max="12291" width="13.7109375" style="2" customWidth="1"/>
    <col min="12292" max="12292" width="40.140625" style="2" customWidth="1"/>
    <col min="12293" max="12293" width="37.140625" style="2" customWidth="1"/>
    <col min="12294" max="12294" width="11.85546875" style="2" customWidth="1"/>
    <col min="12295" max="12295" width="14.140625" style="2" customWidth="1"/>
    <col min="12296" max="12296" width="16.85546875" style="2" customWidth="1"/>
    <col min="12297" max="12297" width="13" style="2" bestFit="1" customWidth="1"/>
    <col min="12298" max="12298" width="11.7109375" style="2" bestFit="1" customWidth="1"/>
    <col min="12299" max="12299" width="9" style="2" bestFit="1" customWidth="1"/>
    <col min="12300" max="12301" width="11.28515625" style="2" bestFit="1" customWidth="1"/>
    <col min="12302" max="12302" width="10.5703125" style="2" bestFit="1" customWidth="1"/>
    <col min="12303" max="12304" width="11.28515625" style="2" bestFit="1" customWidth="1"/>
    <col min="12305" max="12305" width="13.5703125" style="2" customWidth="1"/>
    <col min="12306" max="12306" width="13.7109375" style="2" bestFit="1" customWidth="1"/>
    <col min="12307" max="12307" width="11.7109375" style="2" customWidth="1"/>
    <col min="12308" max="12308" width="14.28515625" style="2" customWidth="1"/>
    <col min="12309" max="12309" width="14.85546875" style="2" customWidth="1"/>
    <col min="12310" max="12310" width="16.85546875" style="2" customWidth="1"/>
    <col min="12311" max="12544" width="11.28515625" style="2"/>
    <col min="12545" max="12545" width="7.5703125" style="2" customWidth="1"/>
    <col min="12546" max="12546" width="40.85546875" style="2" customWidth="1"/>
    <col min="12547" max="12547" width="13.7109375" style="2" customWidth="1"/>
    <col min="12548" max="12548" width="40.140625" style="2" customWidth="1"/>
    <col min="12549" max="12549" width="37.140625" style="2" customWidth="1"/>
    <col min="12550" max="12550" width="11.85546875" style="2" customWidth="1"/>
    <col min="12551" max="12551" width="14.140625" style="2" customWidth="1"/>
    <col min="12552" max="12552" width="16.85546875" style="2" customWidth="1"/>
    <col min="12553" max="12553" width="13" style="2" bestFit="1" customWidth="1"/>
    <col min="12554" max="12554" width="11.7109375" style="2" bestFit="1" customWidth="1"/>
    <col min="12555" max="12555" width="9" style="2" bestFit="1" customWidth="1"/>
    <col min="12556" max="12557" width="11.28515625" style="2" bestFit="1" customWidth="1"/>
    <col min="12558" max="12558" width="10.5703125" style="2" bestFit="1" customWidth="1"/>
    <col min="12559" max="12560" width="11.28515625" style="2" bestFit="1" customWidth="1"/>
    <col min="12561" max="12561" width="13.5703125" style="2" customWidth="1"/>
    <col min="12562" max="12562" width="13.7109375" style="2" bestFit="1" customWidth="1"/>
    <col min="12563" max="12563" width="11.7109375" style="2" customWidth="1"/>
    <col min="12564" max="12564" width="14.28515625" style="2" customWidth="1"/>
    <col min="12565" max="12565" width="14.85546875" style="2" customWidth="1"/>
    <col min="12566" max="12566" width="16.85546875" style="2" customWidth="1"/>
    <col min="12567" max="12800" width="11.28515625" style="2"/>
    <col min="12801" max="12801" width="7.5703125" style="2" customWidth="1"/>
    <col min="12802" max="12802" width="40.85546875" style="2" customWidth="1"/>
    <col min="12803" max="12803" width="13.7109375" style="2" customWidth="1"/>
    <col min="12804" max="12804" width="40.140625" style="2" customWidth="1"/>
    <col min="12805" max="12805" width="37.140625" style="2" customWidth="1"/>
    <col min="12806" max="12806" width="11.85546875" style="2" customWidth="1"/>
    <col min="12807" max="12807" width="14.140625" style="2" customWidth="1"/>
    <col min="12808" max="12808" width="16.85546875" style="2" customWidth="1"/>
    <col min="12809" max="12809" width="13" style="2" bestFit="1" customWidth="1"/>
    <col min="12810" max="12810" width="11.7109375" style="2" bestFit="1" customWidth="1"/>
    <col min="12811" max="12811" width="9" style="2" bestFit="1" customWidth="1"/>
    <col min="12812" max="12813" width="11.28515625" style="2" bestFit="1" customWidth="1"/>
    <col min="12814" max="12814" width="10.5703125" style="2" bestFit="1" customWidth="1"/>
    <col min="12815" max="12816" width="11.28515625" style="2" bestFit="1" customWidth="1"/>
    <col min="12817" max="12817" width="13.5703125" style="2" customWidth="1"/>
    <col min="12818" max="12818" width="13.7109375" style="2" bestFit="1" customWidth="1"/>
    <col min="12819" max="12819" width="11.7109375" style="2" customWidth="1"/>
    <col min="12820" max="12820" width="14.28515625" style="2" customWidth="1"/>
    <col min="12821" max="12821" width="14.85546875" style="2" customWidth="1"/>
    <col min="12822" max="12822" width="16.85546875" style="2" customWidth="1"/>
    <col min="12823" max="13056" width="11.28515625" style="2"/>
    <col min="13057" max="13057" width="7.5703125" style="2" customWidth="1"/>
    <col min="13058" max="13058" width="40.85546875" style="2" customWidth="1"/>
    <col min="13059" max="13059" width="13.7109375" style="2" customWidth="1"/>
    <col min="13060" max="13060" width="40.140625" style="2" customWidth="1"/>
    <col min="13061" max="13061" width="37.140625" style="2" customWidth="1"/>
    <col min="13062" max="13062" width="11.85546875" style="2" customWidth="1"/>
    <col min="13063" max="13063" width="14.140625" style="2" customWidth="1"/>
    <col min="13064" max="13064" width="16.85546875" style="2" customWidth="1"/>
    <col min="13065" max="13065" width="13" style="2" bestFit="1" customWidth="1"/>
    <col min="13066" max="13066" width="11.7109375" style="2" bestFit="1" customWidth="1"/>
    <col min="13067" max="13067" width="9" style="2" bestFit="1" customWidth="1"/>
    <col min="13068" max="13069" width="11.28515625" style="2" bestFit="1" customWidth="1"/>
    <col min="13070" max="13070" width="10.5703125" style="2" bestFit="1" customWidth="1"/>
    <col min="13071" max="13072" width="11.28515625" style="2" bestFit="1" customWidth="1"/>
    <col min="13073" max="13073" width="13.5703125" style="2" customWidth="1"/>
    <col min="13074" max="13074" width="13.7109375" style="2" bestFit="1" customWidth="1"/>
    <col min="13075" max="13075" width="11.7109375" style="2" customWidth="1"/>
    <col min="13076" max="13076" width="14.28515625" style="2" customWidth="1"/>
    <col min="13077" max="13077" width="14.85546875" style="2" customWidth="1"/>
    <col min="13078" max="13078" width="16.85546875" style="2" customWidth="1"/>
    <col min="13079" max="13312" width="11.28515625" style="2"/>
    <col min="13313" max="13313" width="7.5703125" style="2" customWidth="1"/>
    <col min="13314" max="13314" width="40.85546875" style="2" customWidth="1"/>
    <col min="13315" max="13315" width="13.7109375" style="2" customWidth="1"/>
    <col min="13316" max="13316" width="40.140625" style="2" customWidth="1"/>
    <col min="13317" max="13317" width="37.140625" style="2" customWidth="1"/>
    <col min="13318" max="13318" width="11.85546875" style="2" customWidth="1"/>
    <col min="13319" max="13319" width="14.140625" style="2" customWidth="1"/>
    <col min="13320" max="13320" width="16.85546875" style="2" customWidth="1"/>
    <col min="13321" max="13321" width="13" style="2" bestFit="1" customWidth="1"/>
    <col min="13322" max="13322" width="11.7109375" style="2" bestFit="1" customWidth="1"/>
    <col min="13323" max="13323" width="9" style="2" bestFit="1" customWidth="1"/>
    <col min="13324" max="13325" width="11.28515625" style="2" bestFit="1" customWidth="1"/>
    <col min="13326" max="13326" width="10.5703125" style="2" bestFit="1" customWidth="1"/>
    <col min="13327" max="13328" width="11.28515625" style="2" bestFit="1" customWidth="1"/>
    <col min="13329" max="13329" width="13.5703125" style="2" customWidth="1"/>
    <col min="13330" max="13330" width="13.7109375" style="2" bestFit="1" customWidth="1"/>
    <col min="13331" max="13331" width="11.7109375" style="2" customWidth="1"/>
    <col min="13332" max="13332" width="14.28515625" style="2" customWidth="1"/>
    <col min="13333" max="13333" width="14.85546875" style="2" customWidth="1"/>
    <col min="13334" max="13334" width="16.85546875" style="2" customWidth="1"/>
    <col min="13335" max="13568" width="11.28515625" style="2"/>
    <col min="13569" max="13569" width="7.5703125" style="2" customWidth="1"/>
    <col min="13570" max="13570" width="40.85546875" style="2" customWidth="1"/>
    <col min="13571" max="13571" width="13.7109375" style="2" customWidth="1"/>
    <col min="13572" max="13572" width="40.140625" style="2" customWidth="1"/>
    <col min="13573" max="13573" width="37.140625" style="2" customWidth="1"/>
    <col min="13574" max="13574" width="11.85546875" style="2" customWidth="1"/>
    <col min="13575" max="13575" width="14.140625" style="2" customWidth="1"/>
    <col min="13576" max="13576" width="16.85546875" style="2" customWidth="1"/>
    <col min="13577" max="13577" width="13" style="2" bestFit="1" customWidth="1"/>
    <col min="13578" max="13578" width="11.7109375" style="2" bestFit="1" customWidth="1"/>
    <col min="13579" max="13579" width="9" style="2" bestFit="1" customWidth="1"/>
    <col min="13580" max="13581" width="11.28515625" style="2" bestFit="1" customWidth="1"/>
    <col min="13582" max="13582" width="10.5703125" style="2" bestFit="1" customWidth="1"/>
    <col min="13583" max="13584" width="11.28515625" style="2" bestFit="1" customWidth="1"/>
    <col min="13585" max="13585" width="13.5703125" style="2" customWidth="1"/>
    <col min="13586" max="13586" width="13.7109375" style="2" bestFit="1" customWidth="1"/>
    <col min="13587" max="13587" width="11.7109375" style="2" customWidth="1"/>
    <col min="13588" max="13588" width="14.28515625" style="2" customWidth="1"/>
    <col min="13589" max="13589" width="14.85546875" style="2" customWidth="1"/>
    <col min="13590" max="13590" width="16.85546875" style="2" customWidth="1"/>
    <col min="13591" max="13824" width="11.28515625" style="2"/>
    <col min="13825" max="13825" width="7.5703125" style="2" customWidth="1"/>
    <col min="13826" max="13826" width="40.85546875" style="2" customWidth="1"/>
    <col min="13827" max="13827" width="13.7109375" style="2" customWidth="1"/>
    <col min="13828" max="13828" width="40.140625" style="2" customWidth="1"/>
    <col min="13829" max="13829" width="37.140625" style="2" customWidth="1"/>
    <col min="13830" max="13830" width="11.85546875" style="2" customWidth="1"/>
    <col min="13831" max="13831" width="14.140625" style="2" customWidth="1"/>
    <col min="13832" max="13832" width="16.85546875" style="2" customWidth="1"/>
    <col min="13833" max="13833" width="13" style="2" bestFit="1" customWidth="1"/>
    <col min="13834" max="13834" width="11.7109375" style="2" bestFit="1" customWidth="1"/>
    <col min="13835" max="13835" width="9" style="2" bestFit="1" customWidth="1"/>
    <col min="13836" max="13837" width="11.28515625" style="2" bestFit="1" customWidth="1"/>
    <col min="13838" max="13838" width="10.5703125" style="2" bestFit="1" customWidth="1"/>
    <col min="13839" max="13840" width="11.28515625" style="2" bestFit="1" customWidth="1"/>
    <col min="13841" max="13841" width="13.5703125" style="2" customWidth="1"/>
    <col min="13842" max="13842" width="13.7109375" style="2" bestFit="1" customWidth="1"/>
    <col min="13843" max="13843" width="11.7109375" style="2" customWidth="1"/>
    <col min="13844" max="13844" width="14.28515625" style="2" customWidth="1"/>
    <col min="13845" max="13845" width="14.85546875" style="2" customWidth="1"/>
    <col min="13846" max="13846" width="16.85546875" style="2" customWidth="1"/>
    <col min="13847" max="14080" width="11.28515625" style="2"/>
    <col min="14081" max="14081" width="7.5703125" style="2" customWidth="1"/>
    <col min="14082" max="14082" width="40.85546875" style="2" customWidth="1"/>
    <col min="14083" max="14083" width="13.7109375" style="2" customWidth="1"/>
    <col min="14084" max="14084" width="40.140625" style="2" customWidth="1"/>
    <col min="14085" max="14085" width="37.140625" style="2" customWidth="1"/>
    <col min="14086" max="14086" width="11.85546875" style="2" customWidth="1"/>
    <col min="14087" max="14087" width="14.140625" style="2" customWidth="1"/>
    <col min="14088" max="14088" width="16.85546875" style="2" customWidth="1"/>
    <col min="14089" max="14089" width="13" style="2" bestFit="1" customWidth="1"/>
    <col min="14090" max="14090" width="11.7109375" style="2" bestFit="1" customWidth="1"/>
    <col min="14091" max="14091" width="9" style="2" bestFit="1" customWidth="1"/>
    <col min="14092" max="14093" width="11.28515625" style="2" bestFit="1" customWidth="1"/>
    <col min="14094" max="14094" width="10.5703125" style="2" bestFit="1" customWidth="1"/>
    <col min="14095" max="14096" width="11.28515625" style="2" bestFit="1" customWidth="1"/>
    <col min="14097" max="14097" width="13.5703125" style="2" customWidth="1"/>
    <col min="14098" max="14098" width="13.7109375" style="2" bestFit="1" customWidth="1"/>
    <col min="14099" max="14099" width="11.7109375" style="2" customWidth="1"/>
    <col min="14100" max="14100" width="14.28515625" style="2" customWidth="1"/>
    <col min="14101" max="14101" width="14.85546875" style="2" customWidth="1"/>
    <col min="14102" max="14102" width="16.85546875" style="2" customWidth="1"/>
    <col min="14103" max="14336" width="11.28515625" style="2"/>
    <col min="14337" max="14337" width="7.5703125" style="2" customWidth="1"/>
    <col min="14338" max="14338" width="40.85546875" style="2" customWidth="1"/>
    <col min="14339" max="14339" width="13.7109375" style="2" customWidth="1"/>
    <col min="14340" max="14340" width="40.140625" style="2" customWidth="1"/>
    <col min="14341" max="14341" width="37.140625" style="2" customWidth="1"/>
    <col min="14342" max="14342" width="11.85546875" style="2" customWidth="1"/>
    <col min="14343" max="14343" width="14.140625" style="2" customWidth="1"/>
    <col min="14344" max="14344" width="16.85546875" style="2" customWidth="1"/>
    <col min="14345" max="14345" width="13" style="2" bestFit="1" customWidth="1"/>
    <col min="14346" max="14346" width="11.7109375" style="2" bestFit="1" customWidth="1"/>
    <col min="14347" max="14347" width="9" style="2" bestFit="1" customWidth="1"/>
    <col min="14348" max="14349" width="11.28515625" style="2" bestFit="1" customWidth="1"/>
    <col min="14350" max="14350" width="10.5703125" style="2" bestFit="1" customWidth="1"/>
    <col min="14351" max="14352" width="11.28515625" style="2" bestFit="1" customWidth="1"/>
    <col min="14353" max="14353" width="13.5703125" style="2" customWidth="1"/>
    <col min="14354" max="14354" width="13.7109375" style="2" bestFit="1" customWidth="1"/>
    <col min="14355" max="14355" width="11.7109375" style="2" customWidth="1"/>
    <col min="14356" max="14356" width="14.28515625" style="2" customWidth="1"/>
    <col min="14357" max="14357" width="14.85546875" style="2" customWidth="1"/>
    <col min="14358" max="14358" width="16.85546875" style="2" customWidth="1"/>
    <col min="14359" max="14592" width="11.28515625" style="2"/>
    <col min="14593" max="14593" width="7.5703125" style="2" customWidth="1"/>
    <col min="14594" max="14594" width="40.85546875" style="2" customWidth="1"/>
    <col min="14595" max="14595" width="13.7109375" style="2" customWidth="1"/>
    <col min="14596" max="14596" width="40.140625" style="2" customWidth="1"/>
    <col min="14597" max="14597" width="37.140625" style="2" customWidth="1"/>
    <col min="14598" max="14598" width="11.85546875" style="2" customWidth="1"/>
    <col min="14599" max="14599" width="14.140625" style="2" customWidth="1"/>
    <col min="14600" max="14600" width="16.85546875" style="2" customWidth="1"/>
    <col min="14601" max="14601" width="13" style="2" bestFit="1" customWidth="1"/>
    <col min="14602" max="14602" width="11.7109375" style="2" bestFit="1" customWidth="1"/>
    <col min="14603" max="14603" width="9" style="2" bestFit="1" customWidth="1"/>
    <col min="14604" max="14605" width="11.28515625" style="2" bestFit="1" customWidth="1"/>
    <col min="14606" max="14606" width="10.5703125" style="2" bestFit="1" customWidth="1"/>
    <col min="14607" max="14608" width="11.28515625" style="2" bestFit="1" customWidth="1"/>
    <col min="14609" max="14609" width="13.5703125" style="2" customWidth="1"/>
    <col min="14610" max="14610" width="13.7109375" style="2" bestFit="1" customWidth="1"/>
    <col min="14611" max="14611" width="11.7109375" style="2" customWidth="1"/>
    <col min="14612" max="14612" width="14.28515625" style="2" customWidth="1"/>
    <col min="14613" max="14613" width="14.85546875" style="2" customWidth="1"/>
    <col min="14614" max="14614" width="16.85546875" style="2" customWidth="1"/>
    <col min="14615" max="14848" width="11.28515625" style="2"/>
    <col min="14849" max="14849" width="7.5703125" style="2" customWidth="1"/>
    <col min="14850" max="14850" width="40.85546875" style="2" customWidth="1"/>
    <col min="14851" max="14851" width="13.7109375" style="2" customWidth="1"/>
    <col min="14852" max="14852" width="40.140625" style="2" customWidth="1"/>
    <col min="14853" max="14853" width="37.140625" style="2" customWidth="1"/>
    <col min="14854" max="14854" width="11.85546875" style="2" customWidth="1"/>
    <col min="14855" max="14855" width="14.140625" style="2" customWidth="1"/>
    <col min="14856" max="14856" width="16.85546875" style="2" customWidth="1"/>
    <col min="14857" max="14857" width="13" style="2" bestFit="1" customWidth="1"/>
    <col min="14858" max="14858" width="11.7109375" style="2" bestFit="1" customWidth="1"/>
    <col min="14859" max="14859" width="9" style="2" bestFit="1" customWidth="1"/>
    <col min="14860" max="14861" width="11.28515625" style="2" bestFit="1" customWidth="1"/>
    <col min="14862" max="14862" width="10.5703125" style="2" bestFit="1" customWidth="1"/>
    <col min="14863" max="14864" width="11.28515625" style="2" bestFit="1" customWidth="1"/>
    <col min="14865" max="14865" width="13.5703125" style="2" customWidth="1"/>
    <col min="14866" max="14866" width="13.7109375" style="2" bestFit="1" customWidth="1"/>
    <col min="14867" max="14867" width="11.7109375" style="2" customWidth="1"/>
    <col min="14868" max="14868" width="14.28515625" style="2" customWidth="1"/>
    <col min="14869" max="14869" width="14.85546875" style="2" customWidth="1"/>
    <col min="14870" max="14870" width="16.85546875" style="2" customWidth="1"/>
    <col min="14871" max="15104" width="11.28515625" style="2"/>
    <col min="15105" max="15105" width="7.5703125" style="2" customWidth="1"/>
    <col min="15106" max="15106" width="40.85546875" style="2" customWidth="1"/>
    <col min="15107" max="15107" width="13.7109375" style="2" customWidth="1"/>
    <col min="15108" max="15108" width="40.140625" style="2" customWidth="1"/>
    <col min="15109" max="15109" width="37.140625" style="2" customWidth="1"/>
    <col min="15110" max="15110" width="11.85546875" style="2" customWidth="1"/>
    <col min="15111" max="15111" width="14.140625" style="2" customWidth="1"/>
    <col min="15112" max="15112" width="16.85546875" style="2" customWidth="1"/>
    <col min="15113" max="15113" width="13" style="2" bestFit="1" customWidth="1"/>
    <col min="15114" max="15114" width="11.7109375" style="2" bestFit="1" customWidth="1"/>
    <col min="15115" max="15115" width="9" style="2" bestFit="1" customWidth="1"/>
    <col min="15116" max="15117" width="11.28515625" style="2" bestFit="1" customWidth="1"/>
    <col min="15118" max="15118" width="10.5703125" style="2" bestFit="1" customWidth="1"/>
    <col min="15119" max="15120" width="11.28515625" style="2" bestFit="1" customWidth="1"/>
    <col min="15121" max="15121" width="13.5703125" style="2" customWidth="1"/>
    <col min="15122" max="15122" width="13.7109375" style="2" bestFit="1" customWidth="1"/>
    <col min="15123" max="15123" width="11.7109375" style="2" customWidth="1"/>
    <col min="15124" max="15124" width="14.28515625" style="2" customWidth="1"/>
    <col min="15125" max="15125" width="14.85546875" style="2" customWidth="1"/>
    <col min="15126" max="15126" width="16.85546875" style="2" customWidth="1"/>
    <col min="15127" max="15360" width="11.28515625" style="2"/>
    <col min="15361" max="15361" width="7.5703125" style="2" customWidth="1"/>
    <col min="15362" max="15362" width="40.85546875" style="2" customWidth="1"/>
    <col min="15363" max="15363" width="13.7109375" style="2" customWidth="1"/>
    <col min="15364" max="15364" width="40.140625" style="2" customWidth="1"/>
    <col min="15365" max="15365" width="37.140625" style="2" customWidth="1"/>
    <col min="15366" max="15366" width="11.85546875" style="2" customWidth="1"/>
    <col min="15367" max="15367" width="14.140625" style="2" customWidth="1"/>
    <col min="15368" max="15368" width="16.85546875" style="2" customWidth="1"/>
    <col min="15369" max="15369" width="13" style="2" bestFit="1" customWidth="1"/>
    <col min="15370" max="15370" width="11.7109375" style="2" bestFit="1" customWidth="1"/>
    <col min="15371" max="15371" width="9" style="2" bestFit="1" customWidth="1"/>
    <col min="15372" max="15373" width="11.28515625" style="2" bestFit="1" customWidth="1"/>
    <col min="15374" max="15374" width="10.5703125" style="2" bestFit="1" customWidth="1"/>
    <col min="15375" max="15376" width="11.28515625" style="2" bestFit="1" customWidth="1"/>
    <col min="15377" max="15377" width="13.5703125" style="2" customWidth="1"/>
    <col min="15378" max="15378" width="13.7109375" style="2" bestFit="1" customWidth="1"/>
    <col min="15379" max="15379" width="11.7109375" style="2" customWidth="1"/>
    <col min="15380" max="15380" width="14.28515625" style="2" customWidth="1"/>
    <col min="15381" max="15381" width="14.85546875" style="2" customWidth="1"/>
    <col min="15382" max="15382" width="16.85546875" style="2" customWidth="1"/>
    <col min="15383" max="15616" width="11.28515625" style="2"/>
    <col min="15617" max="15617" width="7.5703125" style="2" customWidth="1"/>
    <col min="15618" max="15618" width="40.85546875" style="2" customWidth="1"/>
    <col min="15619" max="15619" width="13.7109375" style="2" customWidth="1"/>
    <col min="15620" max="15620" width="40.140625" style="2" customWidth="1"/>
    <col min="15621" max="15621" width="37.140625" style="2" customWidth="1"/>
    <col min="15622" max="15622" width="11.85546875" style="2" customWidth="1"/>
    <col min="15623" max="15623" width="14.140625" style="2" customWidth="1"/>
    <col min="15624" max="15624" width="16.85546875" style="2" customWidth="1"/>
    <col min="15625" max="15625" width="13" style="2" bestFit="1" customWidth="1"/>
    <col min="15626" max="15626" width="11.7109375" style="2" bestFit="1" customWidth="1"/>
    <col min="15627" max="15627" width="9" style="2" bestFit="1" customWidth="1"/>
    <col min="15628" max="15629" width="11.28515625" style="2" bestFit="1" customWidth="1"/>
    <col min="15630" max="15630" width="10.5703125" style="2" bestFit="1" customWidth="1"/>
    <col min="15631" max="15632" width="11.28515625" style="2" bestFit="1" customWidth="1"/>
    <col min="15633" max="15633" width="13.5703125" style="2" customWidth="1"/>
    <col min="15634" max="15634" width="13.7109375" style="2" bestFit="1" customWidth="1"/>
    <col min="15635" max="15635" width="11.7109375" style="2" customWidth="1"/>
    <col min="15636" max="15636" width="14.28515625" style="2" customWidth="1"/>
    <col min="15637" max="15637" width="14.85546875" style="2" customWidth="1"/>
    <col min="15638" max="15638" width="16.85546875" style="2" customWidth="1"/>
    <col min="15639" max="15872" width="11.28515625" style="2"/>
    <col min="15873" max="15873" width="7.5703125" style="2" customWidth="1"/>
    <col min="15874" max="15874" width="40.85546875" style="2" customWidth="1"/>
    <col min="15875" max="15875" width="13.7109375" style="2" customWidth="1"/>
    <col min="15876" max="15876" width="40.140625" style="2" customWidth="1"/>
    <col min="15877" max="15877" width="37.140625" style="2" customWidth="1"/>
    <col min="15878" max="15878" width="11.85546875" style="2" customWidth="1"/>
    <col min="15879" max="15879" width="14.140625" style="2" customWidth="1"/>
    <col min="15880" max="15880" width="16.85546875" style="2" customWidth="1"/>
    <col min="15881" max="15881" width="13" style="2" bestFit="1" customWidth="1"/>
    <col min="15882" max="15882" width="11.7109375" style="2" bestFit="1" customWidth="1"/>
    <col min="15883" max="15883" width="9" style="2" bestFit="1" customWidth="1"/>
    <col min="15884" max="15885" width="11.28515625" style="2" bestFit="1" customWidth="1"/>
    <col min="15886" max="15886" width="10.5703125" style="2" bestFit="1" customWidth="1"/>
    <col min="15887" max="15888" width="11.28515625" style="2" bestFit="1" customWidth="1"/>
    <col min="15889" max="15889" width="13.5703125" style="2" customWidth="1"/>
    <col min="15890" max="15890" width="13.7109375" style="2" bestFit="1" customWidth="1"/>
    <col min="15891" max="15891" width="11.7109375" style="2" customWidth="1"/>
    <col min="15892" max="15892" width="14.28515625" style="2" customWidth="1"/>
    <col min="15893" max="15893" width="14.85546875" style="2" customWidth="1"/>
    <col min="15894" max="15894" width="16.85546875" style="2" customWidth="1"/>
    <col min="15895" max="16128" width="11.28515625" style="2"/>
    <col min="16129" max="16129" width="7.5703125" style="2" customWidth="1"/>
    <col min="16130" max="16130" width="40.85546875" style="2" customWidth="1"/>
    <col min="16131" max="16131" width="13.7109375" style="2" customWidth="1"/>
    <col min="16132" max="16132" width="40.140625" style="2" customWidth="1"/>
    <col min="16133" max="16133" width="37.140625" style="2" customWidth="1"/>
    <col min="16134" max="16134" width="11.85546875" style="2" customWidth="1"/>
    <col min="16135" max="16135" width="14.140625" style="2" customWidth="1"/>
    <col min="16136" max="16136" width="16.85546875" style="2" customWidth="1"/>
    <col min="16137" max="16137" width="13" style="2" bestFit="1" customWidth="1"/>
    <col min="16138" max="16138" width="11.7109375" style="2" bestFit="1" customWidth="1"/>
    <col min="16139" max="16139" width="9" style="2" bestFit="1" customWidth="1"/>
    <col min="16140" max="16141" width="11.28515625" style="2" bestFit="1" customWidth="1"/>
    <col min="16142" max="16142" width="10.5703125" style="2" bestFit="1" customWidth="1"/>
    <col min="16143" max="16144" width="11.28515625" style="2" bestFit="1" customWidth="1"/>
    <col min="16145" max="16145" width="13.5703125" style="2" customWidth="1"/>
    <col min="16146" max="16146" width="13.7109375" style="2" bestFit="1" customWidth="1"/>
    <col min="16147" max="16147" width="11.7109375" style="2" customWidth="1"/>
    <col min="16148" max="16148" width="14.28515625" style="2" customWidth="1"/>
    <col min="16149" max="16149" width="14.85546875" style="2" customWidth="1"/>
    <col min="16150" max="16150" width="16.85546875" style="2" customWidth="1"/>
    <col min="16151" max="16384" width="11.28515625" style="2"/>
  </cols>
  <sheetData>
    <row r="2" spans="1:22" x14ac:dyDescent="0.25">
      <c r="G2" s="4"/>
      <c r="H2" s="5"/>
      <c r="K2" s="4"/>
      <c r="L2" s="4"/>
      <c r="N2" s="4"/>
      <c r="O2" s="4"/>
      <c r="P2" s="4"/>
    </row>
    <row r="3" spans="1:22" x14ac:dyDescent="0.25">
      <c r="A3" s="7"/>
      <c r="B3" s="8"/>
      <c r="C3" s="9"/>
      <c r="D3" s="9"/>
      <c r="E3" s="9"/>
      <c r="F3" s="9"/>
      <c r="G3" s="10"/>
      <c r="H3" s="11"/>
      <c r="I3" s="8"/>
      <c r="J3" s="8"/>
      <c r="K3" s="10"/>
      <c r="L3" s="10"/>
      <c r="M3" s="10"/>
      <c r="N3" s="10"/>
      <c r="O3" s="10"/>
      <c r="P3" s="10"/>
      <c r="Q3" s="12"/>
      <c r="R3" s="8"/>
      <c r="S3" s="8"/>
      <c r="T3" s="8"/>
    </row>
    <row r="4" spans="1:22" x14ac:dyDescent="0.25">
      <c r="A4" s="7"/>
      <c r="B4" s="8"/>
      <c r="C4" s="9"/>
      <c r="D4" s="9"/>
      <c r="E4" s="9"/>
      <c r="F4" s="9"/>
      <c r="G4" s="10"/>
      <c r="H4" s="11"/>
      <c r="I4" s="8"/>
      <c r="J4" s="8"/>
      <c r="K4" s="10"/>
      <c r="L4" s="10"/>
      <c r="M4" s="10"/>
      <c r="N4" s="10"/>
      <c r="O4" s="10"/>
      <c r="P4" s="10"/>
      <c r="Q4" s="12"/>
      <c r="R4" s="8"/>
      <c r="S4" s="8"/>
      <c r="T4" s="8"/>
    </row>
    <row r="5" spans="1:22" ht="2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8.1" customHeight="1" x14ac:dyDescent="0.35">
      <c r="A8" s="14"/>
      <c r="B8" s="15"/>
      <c r="C8" s="14"/>
      <c r="D8" s="14"/>
      <c r="E8" s="14"/>
      <c r="F8" s="14"/>
      <c r="G8" s="16"/>
      <c r="H8" s="17"/>
      <c r="I8" s="15"/>
      <c r="J8" s="15"/>
      <c r="K8" s="16"/>
      <c r="L8" s="16"/>
      <c r="M8" s="15"/>
      <c r="N8" s="16"/>
      <c r="O8" s="16"/>
      <c r="P8" s="16"/>
      <c r="Q8" s="18"/>
      <c r="R8" s="15"/>
      <c r="S8" s="15"/>
      <c r="T8" s="15"/>
      <c r="U8" s="19"/>
      <c r="V8" s="19"/>
    </row>
    <row r="9" spans="1:22" ht="8.1" customHeight="1" x14ac:dyDescent="0.35">
      <c r="A9" s="14"/>
      <c r="B9" s="15"/>
      <c r="C9" s="14"/>
      <c r="D9" s="14"/>
      <c r="E9" s="14"/>
      <c r="F9" s="14"/>
      <c r="G9" s="16"/>
      <c r="H9" s="17"/>
      <c r="I9" s="15"/>
      <c r="J9" s="15"/>
      <c r="K9" s="16"/>
      <c r="L9" s="16"/>
      <c r="M9" s="16"/>
      <c r="N9" s="16"/>
      <c r="O9" s="16"/>
      <c r="P9" s="16"/>
      <c r="Q9" s="18"/>
      <c r="R9" s="15"/>
      <c r="S9" s="15"/>
      <c r="T9" s="15"/>
      <c r="U9" s="19"/>
      <c r="V9" s="19"/>
    </row>
    <row r="10" spans="1:22" ht="8.1" customHeight="1" x14ac:dyDescent="0.35">
      <c r="A10" s="14"/>
      <c r="B10" s="15"/>
      <c r="C10" s="14"/>
      <c r="D10" s="14"/>
      <c r="E10" s="14"/>
      <c r="F10" s="14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8"/>
      <c r="R10" s="15"/>
      <c r="S10" s="15"/>
      <c r="T10" s="15"/>
      <c r="U10" s="19"/>
      <c r="V10" s="19"/>
    </row>
    <row r="11" spans="1:22" ht="2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6.5" thickBot="1" x14ac:dyDescent="0.3"/>
    <row r="13" spans="1:22" s="30" customFormat="1" ht="30.95" customHeight="1" thickBot="1" x14ac:dyDescent="0.3">
      <c r="A13" s="20" t="s">
        <v>4</v>
      </c>
      <c r="B13" s="21" t="s">
        <v>5</v>
      </c>
      <c r="C13" s="22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3" t="s">
        <v>11</v>
      </c>
      <c r="I13" s="23" t="s">
        <v>12</v>
      </c>
      <c r="J13" s="24"/>
      <c r="K13" s="23" t="s">
        <v>13</v>
      </c>
      <c r="L13" s="25" t="s">
        <v>14</v>
      </c>
      <c r="M13" s="26"/>
      <c r="N13" s="26"/>
      <c r="O13" s="26"/>
      <c r="P13" s="26"/>
      <c r="Q13" s="26"/>
      <c r="R13" s="27"/>
      <c r="S13" s="28" t="s">
        <v>15</v>
      </c>
      <c r="T13" s="29"/>
      <c r="U13" s="23" t="s">
        <v>16</v>
      </c>
      <c r="V13" s="23" t="s">
        <v>17</v>
      </c>
    </row>
    <row r="14" spans="1:22" s="30" customFormat="1" ht="48" customHeight="1" thickBot="1" x14ac:dyDescent="0.3">
      <c r="A14" s="31"/>
      <c r="B14" s="32"/>
      <c r="C14" s="33"/>
      <c r="D14" s="32"/>
      <c r="E14" s="32"/>
      <c r="F14" s="32"/>
      <c r="G14" s="34"/>
      <c r="H14" s="34"/>
      <c r="I14" s="34"/>
      <c r="J14" s="35"/>
      <c r="K14" s="34"/>
      <c r="L14" s="28" t="s">
        <v>18</v>
      </c>
      <c r="M14" s="29"/>
      <c r="N14" s="23" t="s">
        <v>19</v>
      </c>
      <c r="O14" s="28" t="s">
        <v>20</v>
      </c>
      <c r="P14" s="29"/>
      <c r="Q14" s="23" t="s">
        <v>21</v>
      </c>
      <c r="R14" s="23" t="s">
        <v>22</v>
      </c>
      <c r="S14" s="23" t="s">
        <v>23</v>
      </c>
      <c r="T14" s="23" t="s">
        <v>24</v>
      </c>
      <c r="U14" s="34"/>
      <c r="V14" s="34"/>
    </row>
    <row r="15" spans="1:22" s="30" customFormat="1" ht="48" customHeight="1" thickBot="1" x14ac:dyDescent="0.3">
      <c r="A15" s="36"/>
      <c r="B15" s="37"/>
      <c r="C15" s="38"/>
      <c r="D15" s="37"/>
      <c r="E15" s="37"/>
      <c r="F15" s="37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</row>
    <row r="16" spans="1:22" s="30" customFormat="1" ht="9.9499999999999993" customHeight="1" thickBot="1" x14ac:dyDescent="0.3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</row>
    <row r="17" spans="1:22" s="30" customFormat="1" ht="18" customHeight="1" thickBot="1" x14ac:dyDescent="0.3">
      <c r="A17" s="46" t="s">
        <v>32</v>
      </c>
      <c r="B17" s="47"/>
      <c r="C17" s="47"/>
      <c r="D17" s="47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30" customFormat="1" ht="33" customHeight="1" x14ac:dyDescent="0.25">
      <c r="A18" s="50">
        <v>1</v>
      </c>
      <c r="B18" s="51" t="s">
        <v>33</v>
      </c>
      <c r="C18" s="52" t="s">
        <v>34</v>
      </c>
      <c r="D18" s="53" t="s">
        <v>32</v>
      </c>
      <c r="E18" s="52" t="s">
        <v>35</v>
      </c>
      <c r="F18" s="54" t="s">
        <v>36</v>
      </c>
      <c r="G18" s="55">
        <v>44317</v>
      </c>
      <c r="H18" s="55">
        <v>44501</v>
      </c>
      <c r="I18" s="56">
        <v>80000</v>
      </c>
      <c r="J18" s="57">
        <v>7400.87</v>
      </c>
      <c r="K18" s="58">
        <v>25</v>
      </c>
      <c r="L18" s="59">
        <f>+I18*2.87%</f>
        <v>2296</v>
      </c>
      <c r="M18" s="60">
        <f>+I18*7.1%</f>
        <v>5679.9999999999991</v>
      </c>
      <c r="N18" s="59">
        <v>717.6</v>
      </c>
      <c r="O18" s="60">
        <f>+I18*3.04%</f>
        <v>2432</v>
      </c>
      <c r="P18" s="59">
        <f>+I18*7.09%</f>
        <v>5672</v>
      </c>
      <c r="Q18" s="61">
        <v>0</v>
      </c>
      <c r="R18" s="59">
        <f>SUM(K18:P18)</f>
        <v>16822.599999999999</v>
      </c>
      <c r="S18" s="60">
        <f>+J18+K18+L18+O18+Q18</f>
        <v>12153.869999999999</v>
      </c>
      <c r="T18" s="59">
        <f>+M18+N18+P18</f>
        <v>12069.599999999999</v>
      </c>
      <c r="U18" s="62">
        <f>+I18-S18</f>
        <v>67846.13</v>
      </c>
      <c r="V18" s="63">
        <v>112</v>
      </c>
    </row>
    <row r="19" spans="1:22" s="30" customFormat="1" ht="33" customHeight="1" x14ac:dyDescent="0.25">
      <c r="A19" s="64">
        <v>2</v>
      </c>
      <c r="B19" s="65" t="s">
        <v>37</v>
      </c>
      <c r="C19" s="66" t="s">
        <v>38</v>
      </c>
      <c r="D19" s="67" t="s">
        <v>32</v>
      </c>
      <c r="E19" s="66" t="s">
        <v>35</v>
      </c>
      <c r="F19" s="68" t="s">
        <v>36</v>
      </c>
      <c r="G19" s="69">
        <v>44348</v>
      </c>
      <c r="H19" s="69">
        <v>44531</v>
      </c>
      <c r="I19" s="70">
        <v>55000</v>
      </c>
      <c r="J19" s="71">
        <v>2559.6799999999998</v>
      </c>
      <c r="K19" s="72">
        <v>25</v>
      </c>
      <c r="L19" s="71">
        <f>+I19*2.87%</f>
        <v>1578.5</v>
      </c>
      <c r="M19" s="72">
        <f>+I19*7.1%</f>
        <v>3904.9999999999995</v>
      </c>
      <c r="N19" s="71">
        <f>+I19*1.15%</f>
        <v>632.5</v>
      </c>
      <c r="O19" s="72">
        <f>+I19*3.04%</f>
        <v>1672</v>
      </c>
      <c r="P19" s="71">
        <f>+I19*7.09%</f>
        <v>3899.5000000000005</v>
      </c>
      <c r="Q19" s="73">
        <v>0</v>
      </c>
      <c r="R19" s="71">
        <f>SUM(K19:P19)</f>
        <v>11712.5</v>
      </c>
      <c r="S19" s="72">
        <f>+J19+K19+L19+O19+Q19</f>
        <v>5835.18</v>
      </c>
      <c r="T19" s="71">
        <f>+M19+N19+P19</f>
        <v>8437</v>
      </c>
      <c r="U19" s="74">
        <f>+I19-S19</f>
        <v>49164.82</v>
      </c>
      <c r="V19" s="75">
        <v>112</v>
      </c>
    </row>
    <row r="20" spans="1:22" s="30" customFormat="1" ht="33" customHeight="1" x14ac:dyDescent="0.25">
      <c r="A20" s="64">
        <v>3</v>
      </c>
      <c r="B20" s="65" t="s">
        <v>39</v>
      </c>
      <c r="C20" s="66" t="s">
        <v>38</v>
      </c>
      <c r="D20" s="67" t="s">
        <v>32</v>
      </c>
      <c r="E20" s="66" t="s">
        <v>40</v>
      </c>
      <c r="F20" s="68" t="s">
        <v>36</v>
      </c>
      <c r="G20" s="69">
        <v>44287</v>
      </c>
      <c r="H20" s="76">
        <v>44470</v>
      </c>
      <c r="I20" s="77">
        <v>60000</v>
      </c>
      <c r="J20" s="71">
        <v>3486.68</v>
      </c>
      <c r="K20" s="72">
        <v>25</v>
      </c>
      <c r="L20" s="71">
        <f>+I20*2.87%</f>
        <v>1722</v>
      </c>
      <c r="M20" s="72">
        <f>+I20*7.1%</f>
        <v>4260</v>
      </c>
      <c r="N20" s="71">
        <f>+I20*1.15%</f>
        <v>690</v>
      </c>
      <c r="O20" s="72">
        <f>+I20*3.04%</f>
        <v>1824</v>
      </c>
      <c r="P20" s="71">
        <f>+I20*7.09%</f>
        <v>4254</v>
      </c>
      <c r="Q20" s="73">
        <v>0</v>
      </c>
      <c r="R20" s="71">
        <f>SUM(K20:P20)</f>
        <v>12775</v>
      </c>
      <c r="S20" s="72">
        <f>+J20+K20+L20+O20+Q20</f>
        <v>7057.68</v>
      </c>
      <c r="T20" s="71">
        <f>+M20+N20+P20</f>
        <v>9204</v>
      </c>
      <c r="U20" s="74">
        <f>+I20-S20</f>
        <v>52942.32</v>
      </c>
      <c r="V20" s="75">
        <v>112</v>
      </c>
    </row>
    <row r="21" spans="1:22" s="30" customFormat="1" ht="33" customHeight="1" x14ac:dyDescent="0.25">
      <c r="A21" s="64">
        <v>4</v>
      </c>
      <c r="B21" s="65" t="s">
        <v>41</v>
      </c>
      <c r="C21" s="66" t="s">
        <v>38</v>
      </c>
      <c r="D21" s="67" t="s">
        <v>32</v>
      </c>
      <c r="E21" s="66" t="s">
        <v>40</v>
      </c>
      <c r="F21" s="68" t="s">
        <v>36</v>
      </c>
      <c r="G21" s="69">
        <v>44287</v>
      </c>
      <c r="H21" s="76">
        <v>44470</v>
      </c>
      <c r="I21" s="77">
        <v>60000</v>
      </c>
      <c r="J21" s="71">
        <v>3486.68</v>
      </c>
      <c r="K21" s="72">
        <v>25</v>
      </c>
      <c r="L21" s="71">
        <f>+I21*2.87%</f>
        <v>1722</v>
      </c>
      <c r="M21" s="72">
        <f>+I21*7.1%</f>
        <v>4260</v>
      </c>
      <c r="N21" s="71">
        <f>+I21*1.15%</f>
        <v>690</v>
      </c>
      <c r="O21" s="72">
        <f>+I21*3.04%</f>
        <v>1824</v>
      </c>
      <c r="P21" s="71">
        <f>+I21*7.09%</f>
        <v>4254</v>
      </c>
      <c r="Q21" s="73">
        <v>0</v>
      </c>
      <c r="R21" s="71">
        <f>SUM(K21:P21)</f>
        <v>12775</v>
      </c>
      <c r="S21" s="72">
        <f>+J21+K21+L21+O21+Q21</f>
        <v>7057.68</v>
      </c>
      <c r="T21" s="71">
        <f>+M21+N21+P21</f>
        <v>9204</v>
      </c>
      <c r="U21" s="74">
        <f>+I21-S21</f>
        <v>52942.32</v>
      </c>
      <c r="V21" s="75">
        <v>112</v>
      </c>
    </row>
    <row r="22" spans="1:22" s="30" customFormat="1" ht="33" customHeight="1" thickBot="1" x14ac:dyDescent="0.3">
      <c r="A22" s="78">
        <v>5</v>
      </c>
      <c r="B22" s="79" t="s">
        <v>42</v>
      </c>
      <c r="C22" s="80" t="s">
        <v>38</v>
      </c>
      <c r="D22" s="81" t="s">
        <v>32</v>
      </c>
      <c r="E22" s="80" t="s">
        <v>40</v>
      </c>
      <c r="F22" s="82" t="s">
        <v>36</v>
      </c>
      <c r="G22" s="69">
        <v>44287</v>
      </c>
      <c r="H22" s="76">
        <v>44470</v>
      </c>
      <c r="I22" s="83">
        <v>60000</v>
      </c>
      <c r="J22" s="71">
        <v>3486.68</v>
      </c>
      <c r="K22" s="72">
        <v>25</v>
      </c>
      <c r="L22" s="71">
        <f>+I22*2.87%</f>
        <v>1722</v>
      </c>
      <c r="M22" s="72">
        <f>+I22*7.1%</f>
        <v>4260</v>
      </c>
      <c r="N22" s="84">
        <f>+I22*1.15%</f>
        <v>690</v>
      </c>
      <c r="O22" s="72">
        <f>+I22*3.04%</f>
        <v>1824</v>
      </c>
      <c r="P22" s="71">
        <f>+I22*7.09%</f>
        <v>4254</v>
      </c>
      <c r="Q22" s="73">
        <v>0</v>
      </c>
      <c r="R22" s="71">
        <f>SUM(K22:P22)</f>
        <v>12775</v>
      </c>
      <c r="S22" s="72">
        <f>+J22+K22+L22+O22+Q22</f>
        <v>7057.68</v>
      </c>
      <c r="T22" s="71">
        <f>+M22+N22+P22</f>
        <v>9204</v>
      </c>
      <c r="U22" s="74">
        <f>+I22-S22</f>
        <v>52942.32</v>
      </c>
      <c r="V22" s="75">
        <v>112</v>
      </c>
    </row>
    <row r="23" spans="1:22" s="30" customFormat="1" ht="18" customHeight="1" thickBot="1" x14ac:dyDescent="0.3">
      <c r="A23" s="85"/>
      <c r="B23" s="86"/>
      <c r="C23" s="86"/>
      <c r="D23" s="86"/>
      <c r="E23" s="86"/>
      <c r="F23" s="86"/>
      <c r="G23" s="86"/>
      <c r="H23" s="87"/>
      <c r="I23" s="88">
        <f>SUM(I18:I22)</f>
        <v>315000</v>
      </c>
      <c r="J23" s="88">
        <f>SUM(J18:J22)</f>
        <v>20420.59</v>
      </c>
      <c r="K23" s="88">
        <f>SUM(K18:K22)</f>
        <v>125</v>
      </c>
      <c r="L23" s="88">
        <f t="shared" ref="L23:U23" si="0">SUM(L18:L22)</f>
        <v>9040.5</v>
      </c>
      <c r="M23" s="88">
        <f t="shared" si="0"/>
        <v>22365</v>
      </c>
      <c r="N23" s="88">
        <f t="shared" si="0"/>
        <v>3420.1</v>
      </c>
      <c r="O23" s="88">
        <f t="shared" si="0"/>
        <v>9576</v>
      </c>
      <c r="P23" s="88">
        <f t="shared" si="0"/>
        <v>22333.5</v>
      </c>
      <c r="Q23" s="88">
        <f t="shared" si="0"/>
        <v>0</v>
      </c>
      <c r="R23" s="88">
        <f t="shared" si="0"/>
        <v>66860.100000000006</v>
      </c>
      <c r="S23" s="88">
        <f t="shared" si="0"/>
        <v>39162.089999999997</v>
      </c>
      <c r="T23" s="88">
        <f t="shared" si="0"/>
        <v>48118.6</v>
      </c>
      <c r="U23" s="88">
        <f t="shared" si="0"/>
        <v>275837.91000000003</v>
      </c>
      <c r="V23" s="89"/>
    </row>
    <row r="24" spans="1:22" s="30" customFormat="1" ht="9.9499999999999993" hidden="1" customHeight="1" thickBo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</row>
    <row r="25" spans="1:22" s="30" customFormat="1" ht="18" hidden="1" customHeight="1" thickBot="1" x14ac:dyDescent="0.3">
      <c r="A25" s="90" t="s">
        <v>43</v>
      </c>
      <c r="B25" s="91"/>
      <c r="C25" s="91"/>
      <c r="D25" s="91"/>
      <c r="E25" s="92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</row>
    <row r="26" spans="1:22" s="30" customFormat="1" ht="26.1" hidden="1" customHeight="1" thickBot="1" x14ac:dyDescent="0.3">
      <c r="A26" s="93">
        <v>1</v>
      </c>
      <c r="B26" s="94"/>
      <c r="C26" s="95"/>
      <c r="D26" s="96" t="s">
        <v>44</v>
      </c>
      <c r="E26" s="95" t="s">
        <v>45</v>
      </c>
      <c r="F26" s="97" t="s">
        <v>36</v>
      </c>
      <c r="G26" s="98">
        <v>0</v>
      </c>
      <c r="H26" s="98">
        <v>0</v>
      </c>
      <c r="I26" s="99">
        <v>0</v>
      </c>
      <c r="J26" s="100">
        <v>0</v>
      </c>
      <c r="K26" s="100">
        <v>0</v>
      </c>
      <c r="L26" s="99">
        <f>+I26*2.87%</f>
        <v>0</v>
      </c>
      <c r="M26" s="99">
        <f>+I26*7.1%</f>
        <v>0</v>
      </c>
      <c r="N26" s="101">
        <f>+I26*1.15%</f>
        <v>0</v>
      </c>
      <c r="O26" s="101">
        <f>+I26*3.04%</f>
        <v>0</v>
      </c>
      <c r="P26" s="101">
        <f>+I26*7.09%</f>
        <v>0</v>
      </c>
      <c r="Q26" s="102">
        <v>0</v>
      </c>
      <c r="R26" s="101">
        <v>0</v>
      </c>
      <c r="S26" s="101">
        <v>0</v>
      </c>
      <c r="T26" s="101">
        <v>0</v>
      </c>
      <c r="U26" s="103">
        <v>0</v>
      </c>
      <c r="V26" s="104">
        <v>112</v>
      </c>
    </row>
    <row r="27" spans="1:22" s="30" customFormat="1" ht="18" hidden="1" customHeight="1" thickBot="1" x14ac:dyDescent="0.3">
      <c r="A27" s="105"/>
      <c r="B27" s="86"/>
      <c r="C27" s="86"/>
      <c r="D27" s="86"/>
      <c r="E27" s="86"/>
      <c r="F27" s="86"/>
      <c r="G27" s="86"/>
      <c r="H27" s="87"/>
      <c r="I27" s="88">
        <f>SUM(I26)</f>
        <v>0</v>
      </c>
      <c r="J27" s="88">
        <f t="shared" ref="J27:U27" si="1">SUM(J26)</f>
        <v>0</v>
      </c>
      <c r="K27" s="88">
        <f t="shared" si="1"/>
        <v>0</v>
      </c>
      <c r="L27" s="88">
        <f>SUM(L26)</f>
        <v>0</v>
      </c>
      <c r="M27" s="88">
        <f t="shared" si="1"/>
        <v>0</v>
      </c>
      <c r="N27" s="88">
        <f t="shared" si="1"/>
        <v>0</v>
      </c>
      <c r="O27" s="88">
        <f t="shared" si="1"/>
        <v>0</v>
      </c>
      <c r="P27" s="88">
        <f t="shared" si="1"/>
        <v>0</v>
      </c>
      <c r="Q27" s="106">
        <f t="shared" si="1"/>
        <v>0</v>
      </c>
      <c r="R27" s="88">
        <f t="shared" si="1"/>
        <v>0</v>
      </c>
      <c r="S27" s="88">
        <f t="shared" si="1"/>
        <v>0</v>
      </c>
      <c r="T27" s="88">
        <f t="shared" si="1"/>
        <v>0</v>
      </c>
      <c r="U27" s="88">
        <f t="shared" si="1"/>
        <v>0</v>
      </c>
      <c r="V27" s="89"/>
    </row>
    <row r="28" spans="1:22" s="30" customFormat="1" ht="9.9499999999999993" customHeight="1" thickBo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</row>
    <row r="29" spans="1:22" s="30" customFormat="1" ht="18" customHeight="1" thickBot="1" x14ac:dyDescent="0.3">
      <c r="A29" s="90" t="s">
        <v>46</v>
      </c>
      <c r="B29" s="91"/>
      <c r="C29" s="91"/>
      <c r="D29" s="91"/>
      <c r="E29" s="92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</row>
    <row r="30" spans="1:22" s="30" customFormat="1" ht="36" customHeight="1" thickBot="1" x14ac:dyDescent="0.3">
      <c r="A30" s="107">
        <v>1</v>
      </c>
      <c r="B30" s="108" t="s">
        <v>47</v>
      </c>
      <c r="C30" s="66" t="s">
        <v>34</v>
      </c>
      <c r="D30" s="80" t="s">
        <v>46</v>
      </c>
      <c r="E30" s="80" t="s">
        <v>48</v>
      </c>
      <c r="F30" s="109" t="s">
        <v>36</v>
      </c>
      <c r="G30" s="110">
        <v>44317</v>
      </c>
      <c r="H30" s="110">
        <v>44501</v>
      </c>
      <c r="I30" s="111">
        <v>80000</v>
      </c>
      <c r="J30" s="112">
        <v>7400.87</v>
      </c>
      <c r="K30" s="112">
        <v>25</v>
      </c>
      <c r="L30" s="113">
        <f>+I30*2.87%</f>
        <v>2296</v>
      </c>
      <c r="M30" s="113">
        <f>+I30*7.1%</f>
        <v>5679.9999999999991</v>
      </c>
      <c r="N30" s="113">
        <v>717.6</v>
      </c>
      <c r="O30" s="113">
        <f>+I30*3.04%</f>
        <v>2432</v>
      </c>
      <c r="P30" s="113">
        <f>+I30*7.09%</f>
        <v>5672</v>
      </c>
      <c r="Q30" s="114">
        <v>0</v>
      </c>
      <c r="R30" s="113">
        <f>SUM(K30:P30)</f>
        <v>16822.599999999999</v>
      </c>
      <c r="S30" s="113">
        <f>+J30+K30+L30+O30+Q30</f>
        <v>12153.869999999999</v>
      </c>
      <c r="T30" s="113">
        <f>+M30+N30+P30</f>
        <v>12069.599999999999</v>
      </c>
      <c r="U30" s="115">
        <f>+I30-S30</f>
        <v>67846.13</v>
      </c>
      <c r="V30" s="116">
        <v>112</v>
      </c>
    </row>
    <row r="31" spans="1:22" s="30" customFormat="1" ht="18" customHeight="1" thickBot="1" x14ac:dyDescent="0.3">
      <c r="A31" s="105"/>
      <c r="B31" s="86"/>
      <c r="C31" s="86"/>
      <c r="D31" s="86"/>
      <c r="E31" s="86"/>
      <c r="F31" s="86"/>
      <c r="G31" s="86"/>
      <c r="H31" s="87"/>
      <c r="I31" s="117">
        <f t="shared" ref="I31:U31" si="2">SUM(I30:I30)</f>
        <v>80000</v>
      </c>
      <c r="J31" s="117">
        <f t="shared" si="2"/>
        <v>7400.87</v>
      </c>
      <c r="K31" s="117">
        <f t="shared" si="2"/>
        <v>25</v>
      </c>
      <c r="L31" s="117">
        <f t="shared" si="2"/>
        <v>2296</v>
      </c>
      <c r="M31" s="117">
        <f t="shared" si="2"/>
        <v>5679.9999999999991</v>
      </c>
      <c r="N31" s="117">
        <f t="shared" si="2"/>
        <v>717.6</v>
      </c>
      <c r="O31" s="117">
        <f t="shared" si="2"/>
        <v>2432</v>
      </c>
      <c r="P31" s="117">
        <f t="shared" si="2"/>
        <v>5672</v>
      </c>
      <c r="Q31" s="117">
        <f t="shared" si="2"/>
        <v>0</v>
      </c>
      <c r="R31" s="117">
        <f t="shared" si="2"/>
        <v>16822.599999999999</v>
      </c>
      <c r="S31" s="117">
        <f t="shared" si="2"/>
        <v>12153.869999999999</v>
      </c>
      <c r="T31" s="117">
        <f t="shared" si="2"/>
        <v>12069.599999999999</v>
      </c>
      <c r="U31" s="117">
        <f t="shared" si="2"/>
        <v>67846.13</v>
      </c>
      <c r="V31" s="89"/>
    </row>
    <row r="32" spans="1:22" s="30" customFormat="1" ht="9.9499999999999993" customHeight="1" thickBot="1" x14ac:dyDescent="0.3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</row>
    <row r="33" spans="1:22" s="30" customFormat="1" ht="18" customHeight="1" thickBot="1" x14ac:dyDescent="0.3">
      <c r="A33" s="46" t="s">
        <v>49</v>
      </c>
      <c r="B33" s="47"/>
      <c r="C33" s="47"/>
      <c r="D33" s="47"/>
      <c r="E33" s="48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</row>
    <row r="34" spans="1:22" s="30" customFormat="1" ht="36" customHeight="1" x14ac:dyDescent="0.25">
      <c r="A34" s="50">
        <v>1</v>
      </c>
      <c r="B34" s="118" t="s">
        <v>50</v>
      </c>
      <c r="C34" s="52" t="s">
        <v>38</v>
      </c>
      <c r="D34" s="52" t="s">
        <v>49</v>
      </c>
      <c r="E34" s="52" t="s">
        <v>51</v>
      </c>
      <c r="F34" s="119" t="s">
        <v>36</v>
      </c>
      <c r="G34" s="55">
        <v>44287</v>
      </c>
      <c r="H34" s="120">
        <v>44470</v>
      </c>
      <c r="I34" s="121">
        <v>80000</v>
      </c>
      <c r="J34" s="57">
        <v>7400.87</v>
      </c>
      <c r="K34" s="57">
        <v>25</v>
      </c>
      <c r="L34" s="59">
        <f>+I34*2.87%</f>
        <v>2296</v>
      </c>
      <c r="M34" s="59">
        <f>+I34*7.1%</f>
        <v>5679.9999999999991</v>
      </c>
      <c r="N34" s="59">
        <v>717.6</v>
      </c>
      <c r="O34" s="59">
        <f>+I34*3.04%</f>
        <v>2432</v>
      </c>
      <c r="P34" s="59">
        <f>+I34*7.09%</f>
        <v>5672</v>
      </c>
      <c r="Q34" s="122">
        <v>0</v>
      </c>
      <c r="R34" s="59">
        <f>SUM(K34:P34)</f>
        <v>16822.599999999999</v>
      </c>
      <c r="S34" s="59">
        <f>+J34+K34+L34+O34+Q34</f>
        <v>12153.869999999999</v>
      </c>
      <c r="T34" s="59">
        <f>+M34+N34+P34</f>
        <v>12069.599999999999</v>
      </c>
      <c r="U34" s="123">
        <f>+I34-S34</f>
        <v>67846.13</v>
      </c>
      <c r="V34" s="63">
        <v>112</v>
      </c>
    </row>
    <row r="35" spans="1:22" s="30" customFormat="1" ht="36" customHeight="1" thickBot="1" x14ac:dyDescent="0.3">
      <c r="A35" s="78">
        <v>2</v>
      </c>
      <c r="B35" s="124" t="s">
        <v>52</v>
      </c>
      <c r="C35" s="80" t="s">
        <v>38</v>
      </c>
      <c r="D35" s="80" t="s">
        <v>49</v>
      </c>
      <c r="E35" s="80" t="s">
        <v>53</v>
      </c>
      <c r="F35" s="109" t="s">
        <v>36</v>
      </c>
      <c r="G35" s="125">
        <v>44440</v>
      </c>
      <c r="H35" s="126">
        <v>44621</v>
      </c>
      <c r="I35" s="114">
        <v>50000</v>
      </c>
      <c r="J35" s="127">
        <v>1854</v>
      </c>
      <c r="K35" s="112">
        <v>25</v>
      </c>
      <c r="L35" s="113">
        <f>+I35*2.87%</f>
        <v>1435</v>
      </c>
      <c r="M35" s="113">
        <f>+I35*7.1%</f>
        <v>3549.9999999999995</v>
      </c>
      <c r="N35" s="112">
        <f>I35*1.15%</f>
        <v>575</v>
      </c>
      <c r="O35" s="113">
        <f>+I35*3.04%</f>
        <v>1520</v>
      </c>
      <c r="P35" s="113">
        <f>+I35*7.09%</f>
        <v>3545.0000000000005</v>
      </c>
      <c r="Q35" s="128">
        <v>0</v>
      </c>
      <c r="R35" s="113">
        <f>SUM(K35:P35)</f>
        <v>10650</v>
      </c>
      <c r="S35" s="113">
        <f>+J35+K35+L35+O35+Q35</f>
        <v>4834</v>
      </c>
      <c r="T35" s="113">
        <f>+M35+N35+P35</f>
        <v>7670</v>
      </c>
      <c r="U35" s="115">
        <f>+I35-S35</f>
        <v>45166</v>
      </c>
      <c r="V35" s="116">
        <v>112</v>
      </c>
    </row>
    <row r="36" spans="1:22" ht="18" customHeight="1" thickBot="1" x14ac:dyDescent="0.3">
      <c r="A36" s="85"/>
      <c r="B36" s="129"/>
      <c r="C36" s="129"/>
      <c r="D36" s="129"/>
      <c r="E36" s="129"/>
      <c r="F36" s="129"/>
      <c r="G36" s="129"/>
      <c r="H36" s="130"/>
      <c r="I36" s="131">
        <f>SUM(I34:I35)</f>
        <v>130000</v>
      </c>
      <c r="J36" s="131">
        <f>SUM(J34:J35)</f>
        <v>9254.869999999999</v>
      </c>
      <c r="K36" s="131">
        <f t="shared" ref="K36:U36" si="3">SUM(K34:K35)</f>
        <v>50</v>
      </c>
      <c r="L36" s="131">
        <f t="shared" si="3"/>
        <v>3731</v>
      </c>
      <c r="M36" s="131">
        <f t="shared" si="3"/>
        <v>9229.9999999999982</v>
      </c>
      <c r="N36" s="131">
        <f t="shared" si="3"/>
        <v>1292.5999999999999</v>
      </c>
      <c r="O36" s="131">
        <f t="shared" si="3"/>
        <v>3952</v>
      </c>
      <c r="P36" s="131">
        <f t="shared" si="3"/>
        <v>9217</v>
      </c>
      <c r="Q36" s="131">
        <f t="shared" si="3"/>
        <v>0</v>
      </c>
      <c r="R36" s="131">
        <f t="shared" si="3"/>
        <v>27472.6</v>
      </c>
      <c r="S36" s="131">
        <f t="shared" si="3"/>
        <v>16987.87</v>
      </c>
      <c r="T36" s="131">
        <f t="shared" si="3"/>
        <v>19739.599999999999</v>
      </c>
      <c r="U36" s="131">
        <f t="shared" si="3"/>
        <v>113012.13</v>
      </c>
      <c r="V36" s="132"/>
    </row>
    <row r="37" spans="1:22" s="30" customFormat="1" ht="9.9499999999999993" customHeight="1" thickBot="1" x14ac:dyDescent="0.3">
      <c r="B37" s="8"/>
      <c r="C37" s="9"/>
      <c r="D37" s="8"/>
      <c r="E37" s="8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12"/>
      <c r="R37" s="8"/>
      <c r="S37" s="8"/>
      <c r="T37" s="8"/>
      <c r="U37" s="8"/>
      <c r="V37" s="8"/>
    </row>
    <row r="38" spans="1:22" ht="18" customHeight="1" thickBot="1" x14ac:dyDescent="0.3">
      <c r="A38" s="90" t="s">
        <v>54</v>
      </c>
      <c r="B38" s="91"/>
      <c r="C38" s="91"/>
      <c r="D38" s="91"/>
      <c r="E38" s="92"/>
      <c r="F38" s="90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</row>
    <row r="39" spans="1:22" s="30" customFormat="1" ht="32.1" customHeight="1" x14ac:dyDescent="0.25">
      <c r="A39" s="133">
        <v>1</v>
      </c>
      <c r="B39" s="134" t="s">
        <v>55</v>
      </c>
      <c r="C39" s="135" t="s">
        <v>38</v>
      </c>
      <c r="D39" s="136" t="s">
        <v>56</v>
      </c>
      <c r="E39" s="136" t="s">
        <v>57</v>
      </c>
      <c r="F39" s="136" t="s">
        <v>36</v>
      </c>
      <c r="G39" s="137">
        <v>44378</v>
      </c>
      <c r="H39" s="137">
        <v>44562</v>
      </c>
      <c r="I39" s="138">
        <v>143000</v>
      </c>
      <c r="J39" s="139">
        <v>22220.04</v>
      </c>
      <c r="K39" s="139">
        <v>25</v>
      </c>
      <c r="L39" s="139">
        <v>4104.1000000000004</v>
      </c>
      <c r="M39" s="139">
        <f>+I39*7.1%</f>
        <v>10153</v>
      </c>
      <c r="N39" s="140">
        <v>717.6</v>
      </c>
      <c r="O39" s="140">
        <f>+I39*3.04%</f>
        <v>4347.2</v>
      </c>
      <c r="P39" s="140">
        <f>+I39*7.09%</f>
        <v>10138.700000000001</v>
      </c>
      <c r="Q39" s="141">
        <v>0</v>
      </c>
      <c r="R39" s="140">
        <f>SUM(K39:P39)</f>
        <v>29485.600000000002</v>
      </c>
      <c r="S39" s="140">
        <f>+J39+K39+L39+O39+Q39</f>
        <v>30696.34</v>
      </c>
      <c r="T39" s="140">
        <f>+M39+N39+P39</f>
        <v>21009.300000000003</v>
      </c>
      <c r="U39" s="142">
        <f>+I39-S39</f>
        <v>112303.66</v>
      </c>
      <c r="V39" s="143">
        <v>112</v>
      </c>
    </row>
    <row r="40" spans="1:22" s="30" customFormat="1" ht="32.1" customHeight="1" x14ac:dyDescent="0.25">
      <c r="A40" s="133">
        <v>2</v>
      </c>
      <c r="B40" s="134" t="s">
        <v>58</v>
      </c>
      <c r="C40" s="135" t="s">
        <v>34</v>
      </c>
      <c r="D40" s="136" t="s">
        <v>56</v>
      </c>
      <c r="E40" s="136" t="s">
        <v>59</v>
      </c>
      <c r="F40" s="136" t="s">
        <v>36</v>
      </c>
      <c r="G40" s="137">
        <v>44409</v>
      </c>
      <c r="H40" s="137">
        <v>44593</v>
      </c>
      <c r="I40" s="138">
        <v>40000</v>
      </c>
      <c r="J40" s="139">
        <v>442.65</v>
      </c>
      <c r="K40" s="139">
        <v>25</v>
      </c>
      <c r="L40" s="139">
        <f>+I40*2.87%</f>
        <v>1148</v>
      </c>
      <c r="M40" s="139">
        <f t="shared" ref="M40:M46" si="4">+I40*7.1%</f>
        <v>2839.9999999999995</v>
      </c>
      <c r="N40" s="140">
        <f>+I40*1.15%</f>
        <v>460</v>
      </c>
      <c r="O40" s="140">
        <f t="shared" ref="O40:O46" si="5">+I40*3.04%</f>
        <v>1216</v>
      </c>
      <c r="P40" s="140">
        <f t="shared" ref="P40:P46" si="6">+I40*7.09%</f>
        <v>2836</v>
      </c>
      <c r="Q40" s="141">
        <v>0</v>
      </c>
      <c r="R40" s="140">
        <f t="shared" ref="R40:R46" si="7">SUM(K40:P40)</f>
        <v>8525</v>
      </c>
      <c r="S40" s="140">
        <f t="shared" ref="S40:S46" si="8">+J40+K40+L40+O40+Q40</f>
        <v>2831.65</v>
      </c>
      <c r="T40" s="140">
        <f t="shared" ref="T40:T46" si="9">+M40+N40+P40</f>
        <v>6136</v>
      </c>
      <c r="U40" s="142">
        <f t="shared" ref="U40:U46" si="10">+I40-S40</f>
        <v>37168.35</v>
      </c>
      <c r="V40" s="143">
        <v>112</v>
      </c>
    </row>
    <row r="41" spans="1:22" s="30" customFormat="1" ht="32.1" customHeight="1" x14ac:dyDescent="0.25">
      <c r="A41" s="133">
        <v>3</v>
      </c>
      <c r="B41" s="134" t="s">
        <v>60</v>
      </c>
      <c r="C41" s="135" t="s">
        <v>38</v>
      </c>
      <c r="D41" s="136" t="s">
        <v>56</v>
      </c>
      <c r="E41" s="136" t="s">
        <v>59</v>
      </c>
      <c r="F41" s="136" t="s">
        <v>36</v>
      </c>
      <c r="G41" s="137">
        <v>44378</v>
      </c>
      <c r="H41" s="137">
        <v>44562</v>
      </c>
      <c r="I41" s="138">
        <v>50000</v>
      </c>
      <c r="J41" s="144">
        <v>1854</v>
      </c>
      <c r="K41" s="145">
        <v>25</v>
      </c>
      <c r="L41" s="71">
        <f t="shared" ref="L41:L46" si="11">+I41*2.87%</f>
        <v>1435</v>
      </c>
      <c r="M41" s="71">
        <f t="shared" si="4"/>
        <v>3549.9999999999995</v>
      </c>
      <c r="N41" s="145">
        <f>I41*1.15%</f>
        <v>575</v>
      </c>
      <c r="O41" s="71">
        <f t="shared" si="5"/>
        <v>1520</v>
      </c>
      <c r="P41" s="71">
        <f t="shared" si="6"/>
        <v>3545.0000000000005</v>
      </c>
      <c r="Q41" s="146">
        <v>0</v>
      </c>
      <c r="R41" s="71">
        <f t="shared" si="7"/>
        <v>10650</v>
      </c>
      <c r="S41" s="71">
        <f t="shared" si="8"/>
        <v>4834</v>
      </c>
      <c r="T41" s="71">
        <f t="shared" si="9"/>
        <v>7670</v>
      </c>
      <c r="U41" s="147">
        <f t="shared" si="10"/>
        <v>45166</v>
      </c>
      <c r="V41" s="143">
        <v>112</v>
      </c>
    </row>
    <row r="42" spans="1:22" s="30" customFormat="1" ht="32.1" customHeight="1" x14ac:dyDescent="0.25">
      <c r="A42" s="133">
        <v>4</v>
      </c>
      <c r="B42" s="134" t="s">
        <v>61</v>
      </c>
      <c r="C42" s="135" t="s">
        <v>38</v>
      </c>
      <c r="D42" s="136" t="s">
        <v>56</v>
      </c>
      <c r="E42" s="136" t="s">
        <v>59</v>
      </c>
      <c r="F42" s="136" t="s">
        <v>36</v>
      </c>
      <c r="G42" s="137">
        <v>44378</v>
      </c>
      <c r="H42" s="137">
        <v>44562</v>
      </c>
      <c r="I42" s="138">
        <v>50000</v>
      </c>
      <c r="J42" s="144">
        <v>1854</v>
      </c>
      <c r="K42" s="145">
        <v>25</v>
      </c>
      <c r="L42" s="71">
        <f t="shared" si="11"/>
        <v>1435</v>
      </c>
      <c r="M42" s="71">
        <f t="shared" si="4"/>
        <v>3549.9999999999995</v>
      </c>
      <c r="N42" s="145">
        <f>I42*1.15%</f>
        <v>575</v>
      </c>
      <c r="O42" s="71">
        <f t="shared" si="5"/>
        <v>1520</v>
      </c>
      <c r="P42" s="71">
        <f t="shared" si="6"/>
        <v>3545.0000000000005</v>
      </c>
      <c r="Q42" s="146">
        <v>0</v>
      </c>
      <c r="R42" s="71">
        <f t="shared" si="7"/>
        <v>10650</v>
      </c>
      <c r="S42" s="71">
        <f t="shared" si="8"/>
        <v>4834</v>
      </c>
      <c r="T42" s="71">
        <f t="shared" si="9"/>
        <v>7670</v>
      </c>
      <c r="U42" s="147">
        <f t="shared" si="10"/>
        <v>45166</v>
      </c>
      <c r="V42" s="143">
        <v>112</v>
      </c>
    </row>
    <row r="43" spans="1:22" s="30" customFormat="1" ht="32.1" customHeight="1" x14ac:dyDescent="0.25">
      <c r="A43" s="133">
        <v>5</v>
      </c>
      <c r="B43" s="134" t="s">
        <v>62</v>
      </c>
      <c r="C43" s="135" t="s">
        <v>34</v>
      </c>
      <c r="D43" s="136" t="s">
        <v>56</v>
      </c>
      <c r="E43" s="136" t="s">
        <v>59</v>
      </c>
      <c r="F43" s="136" t="s">
        <v>36</v>
      </c>
      <c r="G43" s="137">
        <v>44440</v>
      </c>
      <c r="H43" s="137">
        <v>44621</v>
      </c>
      <c r="I43" s="138">
        <v>50000</v>
      </c>
      <c r="J43" s="144">
        <v>1854</v>
      </c>
      <c r="K43" s="145">
        <v>25</v>
      </c>
      <c r="L43" s="71">
        <f t="shared" si="11"/>
        <v>1435</v>
      </c>
      <c r="M43" s="71">
        <f t="shared" si="4"/>
        <v>3549.9999999999995</v>
      </c>
      <c r="N43" s="145">
        <f>I43*1.15%</f>
        <v>575</v>
      </c>
      <c r="O43" s="71">
        <f t="shared" si="5"/>
        <v>1520</v>
      </c>
      <c r="P43" s="71">
        <f t="shared" si="6"/>
        <v>3545.0000000000005</v>
      </c>
      <c r="Q43" s="146">
        <v>0</v>
      </c>
      <c r="R43" s="71">
        <f t="shared" si="7"/>
        <v>10650</v>
      </c>
      <c r="S43" s="71">
        <f t="shared" si="8"/>
        <v>4834</v>
      </c>
      <c r="T43" s="71">
        <f t="shared" si="9"/>
        <v>7670</v>
      </c>
      <c r="U43" s="147">
        <f t="shared" si="10"/>
        <v>45166</v>
      </c>
      <c r="V43" s="143">
        <v>112</v>
      </c>
    </row>
    <row r="44" spans="1:22" s="30" customFormat="1" ht="32.1" customHeight="1" x14ac:dyDescent="0.25">
      <c r="A44" s="133">
        <v>6</v>
      </c>
      <c r="B44" s="134" t="s">
        <v>63</v>
      </c>
      <c r="C44" s="135" t="s">
        <v>38</v>
      </c>
      <c r="D44" s="136" t="s">
        <v>56</v>
      </c>
      <c r="E44" s="136" t="s">
        <v>59</v>
      </c>
      <c r="F44" s="136" t="s">
        <v>36</v>
      </c>
      <c r="G44" s="137">
        <v>44378</v>
      </c>
      <c r="H44" s="137">
        <v>44562</v>
      </c>
      <c r="I44" s="138">
        <v>50000</v>
      </c>
      <c r="J44" s="144">
        <v>1854</v>
      </c>
      <c r="K44" s="145">
        <v>25</v>
      </c>
      <c r="L44" s="71">
        <f t="shared" si="11"/>
        <v>1435</v>
      </c>
      <c r="M44" s="71">
        <f t="shared" si="4"/>
        <v>3549.9999999999995</v>
      </c>
      <c r="N44" s="145">
        <f>I44*1.15%</f>
        <v>575</v>
      </c>
      <c r="O44" s="71">
        <f t="shared" si="5"/>
        <v>1520</v>
      </c>
      <c r="P44" s="71">
        <f t="shared" si="6"/>
        <v>3545.0000000000005</v>
      </c>
      <c r="Q44" s="146">
        <v>0</v>
      </c>
      <c r="R44" s="71">
        <f t="shared" si="7"/>
        <v>10650</v>
      </c>
      <c r="S44" s="71">
        <f t="shared" si="8"/>
        <v>4834</v>
      </c>
      <c r="T44" s="71">
        <f t="shared" si="9"/>
        <v>7670</v>
      </c>
      <c r="U44" s="147">
        <f t="shared" si="10"/>
        <v>45166</v>
      </c>
      <c r="V44" s="143">
        <v>112</v>
      </c>
    </row>
    <row r="45" spans="1:22" s="30" customFormat="1" ht="32.1" customHeight="1" x14ac:dyDescent="0.25">
      <c r="A45" s="133">
        <v>7</v>
      </c>
      <c r="B45" s="134" t="s">
        <v>64</v>
      </c>
      <c r="C45" s="66" t="s">
        <v>38</v>
      </c>
      <c r="D45" s="148" t="s">
        <v>56</v>
      </c>
      <c r="E45" s="148" t="s">
        <v>65</v>
      </c>
      <c r="F45" s="148" t="s">
        <v>36</v>
      </c>
      <c r="G45" s="137">
        <v>44425</v>
      </c>
      <c r="H45" s="137">
        <v>44609</v>
      </c>
      <c r="I45" s="149">
        <v>70000</v>
      </c>
      <c r="J45" s="149">
        <v>5368.48</v>
      </c>
      <c r="K45" s="145">
        <v>25</v>
      </c>
      <c r="L45" s="140">
        <f t="shared" si="11"/>
        <v>2009</v>
      </c>
      <c r="M45" s="140">
        <f t="shared" si="4"/>
        <v>4970</v>
      </c>
      <c r="N45" s="71">
        <v>717.6</v>
      </c>
      <c r="O45" s="71">
        <f t="shared" si="5"/>
        <v>2128</v>
      </c>
      <c r="P45" s="140">
        <f t="shared" si="6"/>
        <v>4963</v>
      </c>
      <c r="Q45" s="146">
        <v>0</v>
      </c>
      <c r="R45" s="71">
        <f t="shared" si="7"/>
        <v>14812.6</v>
      </c>
      <c r="S45" s="71">
        <f t="shared" si="8"/>
        <v>9530.48</v>
      </c>
      <c r="T45" s="71">
        <f t="shared" si="9"/>
        <v>10650.6</v>
      </c>
      <c r="U45" s="147">
        <f t="shared" si="10"/>
        <v>60469.520000000004</v>
      </c>
      <c r="V45" s="143">
        <v>112</v>
      </c>
    </row>
    <row r="46" spans="1:22" s="30" customFormat="1" ht="32.1" customHeight="1" thickBot="1" x14ac:dyDescent="0.3">
      <c r="A46" s="133">
        <v>8</v>
      </c>
      <c r="B46" s="108" t="s">
        <v>66</v>
      </c>
      <c r="C46" s="80" t="s">
        <v>34</v>
      </c>
      <c r="D46" s="148" t="s">
        <v>56</v>
      </c>
      <c r="E46" s="148" t="s">
        <v>67</v>
      </c>
      <c r="F46" s="148" t="s">
        <v>36</v>
      </c>
      <c r="G46" s="137">
        <v>44256</v>
      </c>
      <c r="H46" s="137">
        <v>44440</v>
      </c>
      <c r="I46" s="114">
        <v>28350</v>
      </c>
      <c r="J46" s="149">
        <v>0</v>
      </c>
      <c r="K46" s="112">
        <v>25</v>
      </c>
      <c r="L46" s="140">
        <f t="shared" si="11"/>
        <v>813.64499999999998</v>
      </c>
      <c r="M46" s="140">
        <f t="shared" si="4"/>
        <v>2012.85</v>
      </c>
      <c r="N46" s="145">
        <f>I46*1.15%</f>
        <v>326.02499999999998</v>
      </c>
      <c r="O46" s="140">
        <f t="shared" si="5"/>
        <v>861.84</v>
      </c>
      <c r="P46" s="140">
        <f t="shared" si="6"/>
        <v>2010.0150000000001</v>
      </c>
      <c r="Q46" s="128">
        <v>0</v>
      </c>
      <c r="R46" s="113">
        <f t="shared" si="7"/>
        <v>6049.375</v>
      </c>
      <c r="S46" s="113">
        <f t="shared" si="8"/>
        <v>1700.4850000000001</v>
      </c>
      <c r="T46" s="113">
        <f t="shared" si="9"/>
        <v>4348.8900000000003</v>
      </c>
      <c r="U46" s="115">
        <f t="shared" si="10"/>
        <v>26649.514999999999</v>
      </c>
      <c r="V46" s="143">
        <v>112</v>
      </c>
    </row>
    <row r="47" spans="1:22" s="30" customFormat="1" ht="18" customHeight="1" thickBot="1" x14ac:dyDescent="0.3">
      <c r="A47" s="105"/>
      <c r="B47" s="86"/>
      <c r="C47" s="86"/>
      <c r="D47" s="86"/>
      <c r="E47" s="86"/>
      <c r="F47" s="86"/>
      <c r="G47" s="86"/>
      <c r="H47" s="87"/>
      <c r="I47" s="117">
        <f>SUM(I39:I46)</f>
        <v>481350</v>
      </c>
      <c r="J47" s="117">
        <f>SUM(J39:J46)</f>
        <v>35447.17</v>
      </c>
      <c r="K47" s="117">
        <f t="shared" ref="K47:U47" si="12">SUM(K39:K46)</f>
        <v>200</v>
      </c>
      <c r="L47" s="117">
        <f t="shared" si="12"/>
        <v>13814.745000000001</v>
      </c>
      <c r="M47" s="117">
        <f t="shared" si="12"/>
        <v>34175.85</v>
      </c>
      <c r="N47" s="117">
        <f t="shared" si="12"/>
        <v>4521.2249999999995</v>
      </c>
      <c r="O47" s="117">
        <f t="shared" si="12"/>
        <v>14633.04</v>
      </c>
      <c r="P47" s="117">
        <f t="shared" si="12"/>
        <v>34127.715000000004</v>
      </c>
      <c r="Q47" s="117">
        <f t="shared" si="12"/>
        <v>0</v>
      </c>
      <c r="R47" s="117">
        <f t="shared" si="12"/>
        <v>101472.57500000001</v>
      </c>
      <c r="S47" s="117">
        <f t="shared" si="12"/>
        <v>64094.955000000002</v>
      </c>
      <c r="T47" s="117">
        <f t="shared" si="12"/>
        <v>72824.790000000008</v>
      </c>
      <c r="U47" s="117">
        <f t="shared" si="12"/>
        <v>417255.04500000004</v>
      </c>
      <c r="V47" s="150"/>
    </row>
    <row r="48" spans="1:22" s="30" customFormat="1" ht="9.9499999999999993" customHeight="1" thickBot="1" x14ac:dyDescent="0.3">
      <c r="A48" s="42"/>
      <c r="B48" s="151"/>
      <c r="C48" s="152"/>
      <c r="D48" s="153"/>
      <c r="E48" s="152"/>
      <c r="F48" s="154"/>
      <c r="G48" s="155"/>
      <c r="H48" s="155"/>
      <c r="I48" s="156"/>
      <c r="J48" s="156"/>
      <c r="K48" s="156"/>
      <c r="L48" s="156"/>
      <c r="M48" s="156"/>
      <c r="N48" s="157"/>
      <c r="O48" s="157"/>
      <c r="P48" s="157"/>
      <c r="Q48" s="158"/>
      <c r="R48" s="157"/>
      <c r="S48" s="157"/>
      <c r="T48" s="157"/>
      <c r="U48" s="159"/>
      <c r="V48" s="44"/>
    </row>
    <row r="49" spans="1:22" s="30" customFormat="1" ht="18" customHeight="1" thickBot="1" x14ac:dyDescent="0.3">
      <c r="A49" s="160" t="s">
        <v>68</v>
      </c>
      <c r="B49" s="161"/>
      <c r="C49" s="161"/>
      <c r="D49" s="161"/>
      <c r="E49" s="162"/>
      <c r="F49" s="160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2"/>
    </row>
    <row r="50" spans="1:22" s="30" customFormat="1" ht="18" customHeight="1" x14ac:dyDescent="0.25">
      <c r="A50" s="50">
        <v>1</v>
      </c>
      <c r="B50" s="163" t="s">
        <v>69</v>
      </c>
      <c r="C50" s="66" t="s">
        <v>34</v>
      </c>
      <c r="D50" s="164" t="s">
        <v>68</v>
      </c>
      <c r="E50" s="52" t="s">
        <v>70</v>
      </c>
      <c r="F50" s="119" t="s">
        <v>36</v>
      </c>
      <c r="G50" s="55">
        <v>44256</v>
      </c>
      <c r="H50" s="69">
        <v>44440</v>
      </c>
      <c r="I50" s="121">
        <v>60000</v>
      </c>
      <c r="J50" s="121">
        <v>3486.68</v>
      </c>
      <c r="K50" s="57">
        <v>25</v>
      </c>
      <c r="L50" s="59">
        <f>+I50*2.87%</f>
        <v>1722</v>
      </c>
      <c r="M50" s="59">
        <f>+I50*7.1%</f>
        <v>4260</v>
      </c>
      <c r="N50" s="145">
        <f>I50*1.15%</f>
        <v>690</v>
      </c>
      <c r="O50" s="59">
        <f>+I50*3.04%</f>
        <v>1824</v>
      </c>
      <c r="P50" s="59">
        <f>+I50*7.09%</f>
        <v>4254</v>
      </c>
      <c r="Q50" s="122">
        <v>0</v>
      </c>
      <c r="R50" s="59">
        <f>SUM(K50:P50)</f>
        <v>12775</v>
      </c>
      <c r="S50" s="59">
        <f>+J50+K50+L50+O50+Q50</f>
        <v>7057.68</v>
      </c>
      <c r="T50" s="59">
        <f>+M50+N50+P50</f>
        <v>9204</v>
      </c>
      <c r="U50" s="123">
        <f>+I50-S50</f>
        <v>52942.32</v>
      </c>
      <c r="V50" s="63">
        <v>112</v>
      </c>
    </row>
    <row r="51" spans="1:22" s="30" customFormat="1" ht="18" customHeight="1" thickBot="1" x14ac:dyDescent="0.3">
      <c r="A51" s="165">
        <v>2</v>
      </c>
      <c r="B51" s="166" t="s">
        <v>71</v>
      </c>
      <c r="C51" s="80" t="s">
        <v>38</v>
      </c>
      <c r="D51" s="148" t="s">
        <v>68</v>
      </c>
      <c r="E51" s="66" t="s">
        <v>72</v>
      </c>
      <c r="F51" s="167" t="s">
        <v>36</v>
      </c>
      <c r="G51" s="110">
        <v>44317</v>
      </c>
      <c r="H51" s="110">
        <v>44501</v>
      </c>
      <c r="I51" s="149">
        <v>50000</v>
      </c>
      <c r="J51" s="168">
        <v>1854</v>
      </c>
      <c r="K51" s="145">
        <v>25</v>
      </c>
      <c r="L51" s="71">
        <f>+I51*2.87%</f>
        <v>1435</v>
      </c>
      <c r="M51" s="71">
        <f>+I51*7.1%</f>
        <v>3549.9999999999995</v>
      </c>
      <c r="N51" s="145">
        <f>I51*1.15%</f>
        <v>575</v>
      </c>
      <c r="O51" s="71">
        <f>+I51*3.04%</f>
        <v>1520</v>
      </c>
      <c r="P51" s="71">
        <f>+I51*7.09%</f>
        <v>3545.0000000000005</v>
      </c>
      <c r="Q51" s="146">
        <v>0</v>
      </c>
      <c r="R51" s="71">
        <f>SUM(K51:P51)</f>
        <v>10650</v>
      </c>
      <c r="S51" s="71">
        <f>+J51+K51+L51+O51+Q51</f>
        <v>4834</v>
      </c>
      <c r="T51" s="71">
        <f>+M51+N51+P51</f>
        <v>7670</v>
      </c>
      <c r="U51" s="147">
        <f>+I51-S51</f>
        <v>45166</v>
      </c>
      <c r="V51" s="75">
        <v>112</v>
      </c>
    </row>
    <row r="52" spans="1:22" s="30" customFormat="1" ht="18" customHeight="1" thickBot="1" x14ac:dyDescent="0.3">
      <c r="A52" s="105"/>
      <c r="B52" s="86"/>
      <c r="C52" s="86"/>
      <c r="D52" s="86"/>
      <c r="E52" s="86"/>
      <c r="F52" s="86"/>
      <c r="G52" s="86"/>
      <c r="H52" s="87"/>
      <c r="I52" s="117">
        <f>SUM(I50:I51)</f>
        <v>110000</v>
      </c>
      <c r="J52" s="88">
        <f>SUM(J50:J51)</f>
        <v>5340.68</v>
      </c>
      <c r="K52" s="88">
        <f>SUM(K50:K51)</f>
        <v>50</v>
      </c>
      <c r="L52" s="88">
        <f>SUM(L50:L51)</f>
        <v>3157</v>
      </c>
      <c r="M52" s="88">
        <f t="shared" ref="M52:U52" si="13">SUM(M50:M51)</f>
        <v>7810</v>
      </c>
      <c r="N52" s="88">
        <f t="shared" si="13"/>
        <v>1265</v>
      </c>
      <c r="O52" s="88">
        <f>SUM(O50:O51)</f>
        <v>3344</v>
      </c>
      <c r="P52" s="88">
        <f t="shared" si="13"/>
        <v>7799</v>
      </c>
      <c r="Q52" s="106">
        <f t="shared" si="13"/>
        <v>0</v>
      </c>
      <c r="R52" s="88">
        <f t="shared" si="13"/>
        <v>23425</v>
      </c>
      <c r="S52" s="88">
        <f t="shared" si="13"/>
        <v>11891.68</v>
      </c>
      <c r="T52" s="88">
        <f t="shared" si="13"/>
        <v>16874</v>
      </c>
      <c r="U52" s="88">
        <f t="shared" si="13"/>
        <v>98108.32</v>
      </c>
      <c r="V52" s="150"/>
    </row>
    <row r="53" spans="1:22" s="30" customFormat="1" ht="9.9499999999999993" customHeight="1" thickBot="1" x14ac:dyDescent="0.3">
      <c r="A53" s="7"/>
      <c r="B53" s="8"/>
      <c r="C53" s="9"/>
      <c r="D53" s="8"/>
      <c r="E53" s="8"/>
      <c r="F53" s="9"/>
      <c r="G53" s="8"/>
      <c r="H53" s="8"/>
      <c r="I53" s="8"/>
      <c r="J53" s="8"/>
      <c r="K53" s="8"/>
      <c r="L53" s="8"/>
      <c r="M53" s="8"/>
      <c r="N53" s="8"/>
      <c r="O53" s="8"/>
      <c r="P53" s="8"/>
      <c r="Q53" s="12"/>
      <c r="R53" s="8"/>
      <c r="S53" s="8"/>
      <c r="T53" s="8"/>
      <c r="U53" s="8"/>
      <c r="V53" s="8"/>
    </row>
    <row r="54" spans="1:22" s="30" customFormat="1" ht="18" customHeight="1" thickBot="1" x14ac:dyDescent="0.3">
      <c r="A54" s="90" t="s">
        <v>73</v>
      </c>
      <c r="B54" s="91"/>
      <c r="C54" s="91"/>
      <c r="D54" s="91"/>
      <c r="E54" s="92"/>
      <c r="F54" s="160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2"/>
    </row>
    <row r="55" spans="1:22" s="30" customFormat="1" ht="30" customHeight="1" thickBot="1" x14ac:dyDescent="0.3">
      <c r="A55" s="107">
        <v>1</v>
      </c>
      <c r="B55" s="124" t="s">
        <v>74</v>
      </c>
      <c r="C55" s="80" t="s">
        <v>38</v>
      </c>
      <c r="D55" s="66" t="s">
        <v>73</v>
      </c>
      <c r="E55" s="169" t="s">
        <v>72</v>
      </c>
      <c r="F55" s="109" t="s">
        <v>36</v>
      </c>
      <c r="G55" s="110">
        <v>44317</v>
      </c>
      <c r="H55" s="110">
        <v>44501</v>
      </c>
      <c r="I55" s="149">
        <v>50000</v>
      </c>
      <c r="J55" s="144">
        <v>1854</v>
      </c>
      <c r="K55" s="145">
        <v>25</v>
      </c>
      <c r="L55" s="71">
        <f>+I55*2.87%</f>
        <v>1435</v>
      </c>
      <c r="M55" s="71">
        <f>+I55*7.1%</f>
        <v>3549.9999999999995</v>
      </c>
      <c r="N55" s="145">
        <f>I55*1.15%</f>
        <v>575</v>
      </c>
      <c r="O55" s="71">
        <f>+I55*3.04%</f>
        <v>1520</v>
      </c>
      <c r="P55" s="71">
        <f>+I55*7.09%</f>
        <v>3545.0000000000005</v>
      </c>
      <c r="Q55" s="146">
        <v>0</v>
      </c>
      <c r="R55" s="71">
        <f>SUM(K55:P55)</f>
        <v>10650</v>
      </c>
      <c r="S55" s="71">
        <f>+J55+K55+L55+O55+Q55</f>
        <v>4834</v>
      </c>
      <c r="T55" s="71">
        <f>+M55+N55+P55</f>
        <v>7670</v>
      </c>
      <c r="U55" s="147">
        <f>+I55-S55</f>
        <v>45166</v>
      </c>
      <c r="V55" s="170">
        <v>112</v>
      </c>
    </row>
    <row r="56" spans="1:22" s="30" customFormat="1" ht="18" customHeight="1" thickBot="1" x14ac:dyDescent="0.3">
      <c r="A56" s="105"/>
      <c r="B56" s="86"/>
      <c r="C56" s="86"/>
      <c r="D56" s="86"/>
      <c r="E56" s="86"/>
      <c r="F56" s="86"/>
      <c r="G56" s="86"/>
      <c r="H56" s="87"/>
      <c r="I56" s="88">
        <f>SUM(I55)</f>
        <v>50000</v>
      </c>
      <c r="J56" s="88">
        <f>SUM(J55)</f>
        <v>1854</v>
      </c>
      <c r="K56" s="88">
        <f>SUM(K55)</f>
        <v>25</v>
      </c>
      <c r="L56" s="88">
        <f t="shared" ref="L56:U56" si="14">SUM(L55)</f>
        <v>1435</v>
      </c>
      <c r="M56" s="88">
        <f t="shared" si="14"/>
        <v>3549.9999999999995</v>
      </c>
      <c r="N56" s="88">
        <f t="shared" si="14"/>
        <v>575</v>
      </c>
      <c r="O56" s="88">
        <f t="shared" si="14"/>
        <v>1520</v>
      </c>
      <c r="P56" s="88">
        <f t="shared" si="14"/>
        <v>3545.0000000000005</v>
      </c>
      <c r="Q56" s="88">
        <f t="shared" si="14"/>
        <v>0</v>
      </c>
      <c r="R56" s="88">
        <f t="shared" si="14"/>
        <v>10650</v>
      </c>
      <c r="S56" s="88">
        <f t="shared" si="14"/>
        <v>4834</v>
      </c>
      <c r="T56" s="88">
        <f t="shared" si="14"/>
        <v>7670</v>
      </c>
      <c r="U56" s="88">
        <f t="shared" si="14"/>
        <v>45166</v>
      </c>
      <c r="V56" s="89"/>
    </row>
    <row r="57" spans="1:22" s="30" customFormat="1" ht="9.9499999999999993" customHeight="1" thickBot="1" x14ac:dyDescent="0.3">
      <c r="A57" s="7"/>
      <c r="B57" s="8"/>
      <c r="C57" s="9"/>
      <c r="D57" s="8"/>
      <c r="E57" s="8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</row>
    <row r="58" spans="1:22" s="30" customFormat="1" ht="18" customHeight="1" thickBot="1" x14ac:dyDescent="0.3">
      <c r="A58" s="46" t="s">
        <v>75</v>
      </c>
      <c r="B58" s="47"/>
      <c r="C58" s="91"/>
      <c r="D58" s="91"/>
      <c r="E58" s="92"/>
      <c r="F58" s="90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2"/>
    </row>
    <row r="59" spans="1:22" s="30" customFormat="1" ht="18" customHeight="1" x14ac:dyDescent="0.25">
      <c r="A59" s="50">
        <v>1</v>
      </c>
      <c r="B59" s="171" t="s">
        <v>76</v>
      </c>
      <c r="C59" s="172" t="s">
        <v>38</v>
      </c>
      <c r="D59" s="164" t="s">
        <v>75</v>
      </c>
      <c r="E59" s="52" t="s">
        <v>77</v>
      </c>
      <c r="F59" s="119" t="s">
        <v>36</v>
      </c>
      <c r="G59" s="55">
        <v>44256</v>
      </c>
      <c r="H59" s="69">
        <v>44440</v>
      </c>
      <c r="I59" s="173">
        <v>120000</v>
      </c>
      <c r="J59" s="59">
        <v>16809.87</v>
      </c>
      <c r="K59" s="59">
        <v>25</v>
      </c>
      <c r="L59" s="59">
        <f t="shared" ref="L59:L64" si="15">+I59*2.87%</f>
        <v>3444</v>
      </c>
      <c r="M59" s="59">
        <f t="shared" ref="M59:M64" si="16">+I59*7.1%</f>
        <v>8520</v>
      </c>
      <c r="N59" s="59">
        <v>717.6</v>
      </c>
      <c r="O59" s="59">
        <f t="shared" ref="O59:O64" si="17">+I59*3.04%</f>
        <v>3648</v>
      </c>
      <c r="P59" s="59">
        <f t="shared" ref="P59:P64" si="18">+I59*7.09%</f>
        <v>8508</v>
      </c>
      <c r="Q59" s="121">
        <v>0</v>
      </c>
      <c r="R59" s="59">
        <f t="shared" ref="R59:R64" si="19">SUM(K59:P59)</f>
        <v>24862.6</v>
      </c>
      <c r="S59" s="59">
        <f t="shared" ref="S59:S64" si="20">+J59+K59+L59+O59+Q59</f>
        <v>23926.87</v>
      </c>
      <c r="T59" s="59">
        <f t="shared" ref="T59:T64" si="21">+M59+N59+P59</f>
        <v>17745.599999999999</v>
      </c>
      <c r="U59" s="123">
        <f t="shared" ref="U59:U64" si="22">+I59-S59</f>
        <v>96073.13</v>
      </c>
      <c r="V59" s="63">
        <v>112</v>
      </c>
    </row>
    <row r="60" spans="1:22" s="30" customFormat="1" ht="35.1" customHeight="1" x14ac:dyDescent="0.25">
      <c r="A60" s="64">
        <v>2</v>
      </c>
      <c r="B60" s="174" t="s">
        <v>78</v>
      </c>
      <c r="C60" s="175" t="s">
        <v>38</v>
      </c>
      <c r="D60" s="148" t="s">
        <v>75</v>
      </c>
      <c r="E60" s="135" t="s">
        <v>79</v>
      </c>
      <c r="F60" s="176" t="s">
        <v>36</v>
      </c>
      <c r="G60" s="69">
        <v>44256</v>
      </c>
      <c r="H60" s="69">
        <v>44440</v>
      </c>
      <c r="I60" s="138">
        <v>40000</v>
      </c>
      <c r="J60" s="145">
        <v>442.65</v>
      </c>
      <c r="K60" s="145">
        <v>25</v>
      </c>
      <c r="L60" s="71">
        <f t="shared" si="15"/>
        <v>1148</v>
      </c>
      <c r="M60" s="71">
        <f t="shared" si="16"/>
        <v>2839.9999999999995</v>
      </c>
      <c r="N60" s="71">
        <f>+I60*1.15%</f>
        <v>460</v>
      </c>
      <c r="O60" s="71">
        <f t="shared" si="17"/>
        <v>1216</v>
      </c>
      <c r="P60" s="71">
        <f t="shared" si="18"/>
        <v>2836</v>
      </c>
      <c r="Q60" s="146">
        <v>0</v>
      </c>
      <c r="R60" s="71">
        <f t="shared" si="19"/>
        <v>8525</v>
      </c>
      <c r="S60" s="71">
        <f t="shared" si="20"/>
        <v>2831.65</v>
      </c>
      <c r="T60" s="71">
        <f t="shared" si="21"/>
        <v>6136</v>
      </c>
      <c r="U60" s="147">
        <f t="shared" si="22"/>
        <v>37168.35</v>
      </c>
      <c r="V60" s="75">
        <v>112</v>
      </c>
    </row>
    <row r="61" spans="1:22" s="30" customFormat="1" ht="35.1" customHeight="1" x14ac:dyDescent="0.25">
      <c r="A61" s="64">
        <v>3</v>
      </c>
      <c r="B61" s="177" t="s">
        <v>80</v>
      </c>
      <c r="C61" s="178" t="s">
        <v>38</v>
      </c>
      <c r="D61" s="148" t="s">
        <v>75</v>
      </c>
      <c r="E61" s="178" t="s">
        <v>81</v>
      </c>
      <c r="F61" s="167" t="s">
        <v>36</v>
      </c>
      <c r="G61" s="110">
        <v>44287</v>
      </c>
      <c r="H61" s="69">
        <v>44470</v>
      </c>
      <c r="I61" s="149">
        <v>80000</v>
      </c>
      <c r="J61" s="168">
        <v>7103.34</v>
      </c>
      <c r="K61" s="149">
        <v>25</v>
      </c>
      <c r="L61" s="168">
        <f t="shared" si="15"/>
        <v>2296</v>
      </c>
      <c r="M61" s="168">
        <f t="shared" si="16"/>
        <v>5679.9999999999991</v>
      </c>
      <c r="N61" s="149">
        <v>717.6</v>
      </c>
      <c r="O61" s="168">
        <f t="shared" si="17"/>
        <v>2432</v>
      </c>
      <c r="P61" s="168">
        <f t="shared" si="18"/>
        <v>5672</v>
      </c>
      <c r="Q61" s="179">
        <v>1190.1199999999999</v>
      </c>
      <c r="R61" s="168">
        <f t="shared" si="19"/>
        <v>16822.599999999999</v>
      </c>
      <c r="S61" s="168">
        <f t="shared" si="20"/>
        <v>13046.46</v>
      </c>
      <c r="T61" s="168">
        <f t="shared" si="21"/>
        <v>12069.599999999999</v>
      </c>
      <c r="U61" s="180">
        <f t="shared" si="22"/>
        <v>66953.540000000008</v>
      </c>
      <c r="V61" s="75">
        <v>112</v>
      </c>
    </row>
    <row r="62" spans="1:22" s="30" customFormat="1" ht="35.1" customHeight="1" x14ac:dyDescent="0.25">
      <c r="A62" s="64">
        <v>4</v>
      </c>
      <c r="B62" s="174" t="s">
        <v>82</v>
      </c>
      <c r="C62" s="175" t="s">
        <v>38</v>
      </c>
      <c r="D62" s="136" t="s">
        <v>75</v>
      </c>
      <c r="E62" s="135" t="s">
        <v>83</v>
      </c>
      <c r="F62" s="167" t="s">
        <v>36</v>
      </c>
      <c r="G62" s="110">
        <v>44440</v>
      </c>
      <c r="H62" s="110">
        <v>44621</v>
      </c>
      <c r="I62" s="138">
        <v>50000</v>
      </c>
      <c r="J62" s="144">
        <v>1854</v>
      </c>
      <c r="K62" s="145">
        <v>25</v>
      </c>
      <c r="L62" s="71">
        <f t="shared" si="15"/>
        <v>1435</v>
      </c>
      <c r="M62" s="71">
        <f t="shared" si="16"/>
        <v>3549.9999999999995</v>
      </c>
      <c r="N62" s="145">
        <f>I62*1.15%</f>
        <v>575</v>
      </c>
      <c r="O62" s="71">
        <f t="shared" si="17"/>
        <v>1520</v>
      </c>
      <c r="P62" s="71">
        <f t="shared" si="18"/>
        <v>3545.0000000000005</v>
      </c>
      <c r="Q62" s="146">
        <v>0</v>
      </c>
      <c r="R62" s="71">
        <f t="shared" si="19"/>
        <v>10650</v>
      </c>
      <c r="S62" s="71">
        <f t="shared" si="20"/>
        <v>4834</v>
      </c>
      <c r="T62" s="71">
        <f t="shared" si="21"/>
        <v>7670</v>
      </c>
      <c r="U62" s="147">
        <f t="shared" si="22"/>
        <v>45166</v>
      </c>
      <c r="V62" s="143">
        <v>112</v>
      </c>
    </row>
    <row r="63" spans="1:22" s="30" customFormat="1" ht="18" customHeight="1" x14ac:dyDescent="0.25">
      <c r="A63" s="64">
        <v>5</v>
      </c>
      <c r="B63" s="174" t="s">
        <v>84</v>
      </c>
      <c r="C63" s="181" t="s">
        <v>34</v>
      </c>
      <c r="D63" s="148" t="s">
        <v>75</v>
      </c>
      <c r="E63" s="66" t="s">
        <v>85</v>
      </c>
      <c r="F63" s="176" t="s">
        <v>36</v>
      </c>
      <c r="G63" s="110">
        <v>44317</v>
      </c>
      <c r="H63" s="110">
        <v>44501</v>
      </c>
      <c r="I63" s="149">
        <v>40000</v>
      </c>
      <c r="J63" s="145">
        <v>442.65</v>
      </c>
      <c r="K63" s="145">
        <v>25</v>
      </c>
      <c r="L63" s="71">
        <f t="shared" si="15"/>
        <v>1148</v>
      </c>
      <c r="M63" s="71">
        <f t="shared" si="16"/>
        <v>2839.9999999999995</v>
      </c>
      <c r="N63" s="71">
        <f>+I63*1.15%</f>
        <v>460</v>
      </c>
      <c r="O63" s="71">
        <f t="shared" si="17"/>
        <v>1216</v>
      </c>
      <c r="P63" s="71">
        <f t="shared" si="18"/>
        <v>2836</v>
      </c>
      <c r="Q63" s="146">
        <v>0</v>
      </c>
      <c r="R63" s="71">
        <f t="shared" si="19"/>
        <v>8525</v>
      </c>
      <c r="S63" s="71">
        <f t="shared" si="20"/>
        <v>2831.65</v>
      </c>
      <c r="T63" s="71">
        <f t="shared" si="21"/>
        <v>6136</v>
      </c>
      <c r="U63" s="147">
        <f t="shared" si="22"/>
        <v>37168.35</v>
      </c>
      <c r="V63" s="75">
        <v>112</v>
      </c>
    </row>
    <row r="64" spans="1:22" s="30" customFormat="1" ht="18" customHeight="1" thickBot="1" x14ac:dyDescent="0.3">
      <c r="A64" s="78">
        <v>6</v>
      </c>
      <c r="B64" s="124" t="s">
        <v>86</v>
      </c>
      <c r="C64" s="175" t="s">
        <v>34</v>
      </c>
      <c r="D64" s="136" t="s">
        <v>75</v>
      </c>
      <c r="E64" s="135" t="s">
        <v>83</v>
      </c>
      <c r="F64" s="167" t="s">
        <v>36</v>
      </c>
      <c r="G64" s="110">
        <v>44317</v>
      </c>
      <c r="H64" s="110">
        <v>44501</v>
      </c>
      <c r="I64" s="144">
        <v>80000</v>
      </c>
      <c r="J64" s="140">
        <v>6805.81</v>
      </c>
      <c r="K64" s="140">
        <v>25</v>
      </c>
      <c r="L64" s="140">
        <f t="shared" si="15"/>
        <v>2296</v>
      </c>
      <c r="M64" s="140">
        <f t="shared" si="16"/>
        <v>5679.9999999999991</v>
      </c>
      <c r="N64" s="71">
        <v>717.6</v>
      </c>
      <c r="O64" s="140">
        <f t="shared" si="17"/>
        <v>2432</v>
      </c>
      <c r="P64" s="140">
        <f t="shared" si="18"/>
        <v>5672</v>
      </c>
      <c r="Q64" s="182">
        <v>2380.2399999999998</v>
      </c>
      <c r="R64" s="140">
        <f t="shared" si="19"/>
        <v>16822.599999999999</v>
      </c>
      <c r="S64" s="140">
        <f t="shared" si="20"/>
        <v>13939.050000000001</v>
      </c>
      <c r="T64" s="140">
        <f t="shared" si="21"/>
        <v>12069.599999999999</v>
      </c>
      <c r="U64" s="142">
        <f t="shared" si="22"/>
        <v>66060.95</v>
      </c>
      <c r="V64" s="143">
        <v>112</v>
      </c>
    </row>
    <row r="65" spans="1:22" s="30" customFormat="1" ht="18" customHeight="1" thickBot="1" x14ac:dyDescent="0.3">
      <c r="A65" s="85"/>
      <c r="B65" s="129"/>
      <c r="C65" s="86"/>
      <c r="D65" s="86"/>
      <c r="E65" s="86"/>
      <c r="F65" s="86"/>
      <c r="G65" s="86"/>
      <c r="H65" s="87"/>
      <c r="I65" s="88">
        <f>SUM(I59:I64)</f>
        <v>410000</v>
      </c>
      <c r="J65" s="88">
        <f>SUM(J59:J64)</f>
        <v>33458.32</v>
      </c>
      <c r="K65" s="88">
        <f t="shared" ref="K65:U65" si="23">SUM(K59:K64)</f>
        <v>150</v>
      </c>
      <c r="L65" s="88">
        <f t="shared" si="23"/>
        <v>11767</v>
      </c>
      <c r="M65" s="88">
        <f t="shared" si="23"/>
        <v>29110</v>
      </c>
      <c r="N65" s="88">
        <f t="shared" si="23"/>
        <v>3647.7999999999997</v>
      </c>
      <c r="O65" s="88">
        <f t="shared" si="23"/>
        <v>12464</v>
      </c>
      <c r="P65" s="88">
        <f t="shared" si="23"/>
        <v>29069</v>
      </c>
      <c r="Q65" s="88">
        <f t="shared" si="23"/>
        <v>3570.3599999999997</v>
      </c>
      <c r="R65" s="88">
        <f t="shared" si="23"/>
        <v>86207.799999999988</v>
      </c>
      <c r="S65" s="88">
        <f t="shared" si="23"/>
        <v>61409.68</v>
      </c>
      <c r="T65" s="88">
        <f t="shared" si="23"/>
        <v>61826.799999999996</v>
      </c>
      <c r="U65" s="88">
        <f t="shared" si="23"/>
        <v>348590.32</v>
      </c>
      <c r="V65" s="89"/>
    </row>
    <row r="66" spans="1:22" s="30" customFormat="1" ht="9.9499999999999993" hidden="1" customHeight="1" thickBot="1" x14ac:dyDescent="0.3">
      <c r="A66" s="183"/>
      <c r="B66" s="151"/>
      <c r="C66" s="152"/>
      <c r="D66" s="152"/>
      <c r="E66" s="153"/>
      <c r="F66" s="154"/>
      <c r="G66" s="155"/>
      <c r="H66" s="155"/>
      <c r="I66" s="157"/>
      <c r="J66" s="157"/>
      <c r="K66" s="157"/>
      <c r="L66" s="157"/>
      <c r="M66" s="157"/>
      <c r="N66" s="157"/>
      <c r="O66" s="157"/>
      <c r="P66" s="157"/>
      <c r="Q66" s="184"/>
      <c r="R66" s="157"/>
      <c r="S66" s="157"/>
      <c r="T66" s="157"/>
      <c r="U66" s="159"/>
      <c r="V66" s="44"/>
    </row>
    <row r="67" spans="1:22" s="30" customFormat="1" ht="18" hidden="1" customHeight="1" thickBot="1" x14ac:dyDescent="0.3">
      <c r="A67" s="90" t="s">
        <v>87</v>
      </c>
      <c r="B67" s="91"/>
      <c r="C67" s="91"/>
      <c r="D67" s="91"/>
      <c r="E67" s="92"/>
      <c r="F67" s="90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2"/>
    </row>
    <row r="68" spans="1:22" s="30" customFormat="1" ht="36" hidden="1" customHeight="1" thickBot="1" x14ac:dyDescent="0.3"/>
    <row r="69" spans="1:22" s="30" customFormat="1" ht="18" hidden="1" customHeight="1" thickBot="1" x14ac:dyDescent="0.3">
      <c r="A69" s="105"/>
      <c r="B69" s="86"/>
      <c r="C69" s="86"/>
      <c r="D69" s="86"/>
      <c r="E69" s="86"/>
      <c r="F69" s="86"/>
      <c r="G69" s="86"/>
      <c r="H69" s="87"/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0</v>
      </c>
      <c r="O69" s="185">
        <v>0</v>
      </c>
      <c r="P69" s="185">
        <v>0</v>
      </c>
      <c r="Q69" s="185">
        <v>0</v>
      </c>
      <c r="R69" s="185">
        <v>0</v>
      </c>
      <c r="S69" s="185">
        <v>0</v>
      </c>
      <c r="T69" s="185">
        <v>0</v>
      </c>
      <c r="U69" s="185">
        <v>0</v>
      </c>
      <c r="V69" s="186"/>
    </row>
    <row r="70" spans="1:22" s="30" customFormat="1" ht="9.9499999999999993" customHeight="1" thickBot="1" x14ac:dyDescent="0.3">
      <c r="A70" s="187"/>
      <c r="B70" s="188"/>
      <c r="C70" s="188"/>
      <c r="D70" s="188"/>
      <c r="E70" s="188"/>
      <c r="F70" s="188"/>
      <c r="G70" s="188"/>
      <c r="H70" s="188"/>
      <c r="I70" s="189"/>
      <c r="J70" s="189"/>
      <c r="K70" s="189"/>
      <c r="L70" s="189"/>
      <c r="M70" s="189"/>
      <c r="N70" s="189"/>
      <c r="O70" s="189"/>
      <c r="P70" s="189"/>
      <c r="Q70" s="190"/>
      <c r="R70" s="189"/>
      <c r="S70" s="189"/>
      <c r="T70" s="189"/>
      <c r="U70" s="189"/>
      <c r="V70" s="191"/>
    </row>
    <row r="71" spans="1:22" s="30" customFormat="1" ht="18" customHeight="1" thickBot="1" x14ac:dyDescent="0.3">
      <c r="A71" s="90" t="s">
        <v>88</v>
      </c>
      <c r="B71" s="91"/>
      <c r="C71" s="91"/>
      <c r="D71" s="91"/>
      <c r="E71" s="92"/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2"/>
    </row>
    <row r="72" spans="1:22" s="30" customFormat="1" ht="42" customHeight="1" thickBot="1" x14ac:dyDescent="0.3">
      <c r="A72" s="50">
        <v>1</v>
      </c>
      <c r="B72" s="192" t="s">
        <v>89</v>
      </c>
      <c r="C72" s="80" t="s">
        <v>38</v>
      </c>
      <c r="D72" s="193" t="s">
        <v>90</v>
      </c>
      <c r="E72" s="194" t="s">
        <v>91</v>
      </c>
      <c r="F72" s="119" t="s">
        <v>36</v>
      </c>
      <c r="G72" s="55">
        <v>44256</v>
      </c>
      <c r="H72" s="69">
        <v>44440</v>
      </c>
      <c r="I72" s="121">
        <v>50000</v>
      </c>
      <c r="J72" s="59">
        <v>1854</v>
      </c>
      <c r="K72" s="57">
        <v>25</v>
      </c>
      <c r="L72" s="59">
        <f>+I72*2.87%</f>
        <v>1435</v>
      </c>
      <c r="M72" s="59">
        <f>+I72*7.1%</f>
        <v>3549.9999999999995</v>
      </c>
      <c r="N72" s="57">
        <f>I72*1.15%</f>
        <v>575</v>
      </c>
      <c r="O72" s="59">
        <f>+I72*3.04%</f>
        <v>1520</v>
      </c>
      <c r="P72" s="59">
        <f>+I72*7.09%</f>
        <v>3545.0000000000005</v>
      </c>
      <c r="Q72" s="122">
        <v>0</v>
      </c>
      <c r="R72" s="59">
        <f>SUM(K72:P72)</f>
        <v>10650</v>
      </c>
      <c r="S72" s="59">
        <f>+J72+K72+L72+O72+Q72</f>
        <v>4834</v>
      </c>
      <c r="T72" s="59">
        <f>+M72+N72+P72</f>
        <v>7670</v>
      </c>
      <c r="U72" s="123">
        <f>+I72-S72</f>
        <v>45166</v>
      </c>
      <c r="V72" s="63">
        <v>112</v>
      </c>
    </row>
    <row r="73" spans="1:22" s="30" customFormat="1" ht="18" customHeight="1" thickBot="1" x14ac:dyDescent="0.3">
      <c r="A73" s="105"/>
      <c r="B73" s="86"/>
      <c r="C73" s="86"/>
      <c r="D73" s="86"/>
      <c r="E73" s="86"/>
      <c r="F73" s="86"/>
      <c r="G73" s="86"/>
      <c r="H73" s="87"/>
      <c r="I73" s="195">
        <f>SUM(I72)</f>
        <v>50000</v>
      </c>
      <c r="J73" s="185">
        <f>SUM(J72)</f>
        <v>1854</v>
      </c>
      <c r="K73" s="185">
        <f t="shared" ref="K73:U73" si="24">SUM(K72)</f>
        <v>25</v>
      </c>
      <c r="L73" s="185">
        <f t="shared" si="24"/>
        <v>1435</v>
      </c>
      <c r="M73" s="185">
        <f t="shared" si="24"/>
        <v>3549.9999999999995</v>
      </c>
      <c r="N73" s="185">
        <f t="shared" si="24"/>
        <v>575</v>
      </c>
      <c r="O73" s="185">
        <f t="shared" si="24"/>
        <v>1520</v>
      </c>
      <c r="P73" s="185">
        <f t="shared" si="24"/>
        <v>3545.0000000000005</v>
      </c>
      <c r="Q73" s="185">
        <f t="shared" si="24"/>
        <v>0</v>
      </c>
      <c r="R73" s="185">
        <f t="shared" si="24"/>
        <v>10650</v>
      </c>
      <c r="S73" s="185">
        <f t="shared" si="24"/>
        <v>4834</v>
      </c>
      <c r="T73" s="185">
        <f t="shared" si="24"/>
        <v>7670</v>
      </c>
      <c r="U73" s="185">
        <f t="shared" si="24"/>
        <v>45166</v>
      </c>
      <c r="V73" s="186"/>
    </row>
    <row r="74" spans="1:22" s="30" customFormat="1" ht="9.9499999999999993" customHeight="1" thickBot="1" x14ac:dyDescent="0.3">
      <c r="A74" s="187"/>
      <c r="B74" s="188"/>
      <c r="C74" s="188"/>
      <c r="D74" s="188"/>
      <c r="E74" s="188"/>
      <c r="F74" s="188"/>
      <c r="G74" s="188"/>
      <c r="H74" s="188"/>
      <c r="I74" s="189"/>
      <c r="J74" s="189"/>
      <c r="K74" s="189"/>
      <c r="L74" s="189"/>
      <c r="M74" s="189"/>
      <c r="N74" s="189"/>
      <c r="O74" s="189"/>
      <c r="P74" s="189"/>
      <c r="Q74" s="190"/>
      <c r="R74" s="189"/>
      <c r="S74" s="189"/>
      <c r="T74" s="189"/>
      <c r="U74" s="189"/>
      <c r="V74" s="191"/>
    </row>
    <row r="75" spans="1:22" s="30" customFormat="1" ht="18" customHeight="1" thickBot="1" x14ac:dyDescent="0.3">
      <c r="A75" s="46" t="s">
        <v>92</v>
      </c>
      <c r="B75" s="47"/>
      <c r="C75" s="47"/>
      <c r="D75" s="47"/>
      <c r="E75" s="48"/>
      <c r="F75" s="4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8"/>
    </row>
    <row r="76" spans="1:22" s="30" customFormat="1" ht="30" x14ac:dyDescent="0.25">
      <c r="A76" s="50">
        <v>1</v>
      </c>
      <c r="B76" s="192" t="s">
        <v>93</v>
      </c>
      <c r="C76" s="52" t="s">
        <v>38</v>
      </c>
      <c r="D76" s="194" t="s">
        <v>92</v>
      </c>
      <c r="E76" s="193" t="s">
        <v>94</v>
      </c>
      <c r="F76" s="119" t="s">
        <v>36</v>
      </c>
      <c r="G76" s="55">
        <v>44256</v>
      </c>
      <c r="H76" s="55">
        <v>44440</v>
      </c>
      <c r="I76" s="121">
        <v>40000</v>
      </c>
      <c r="J76" s="57">
        <v>442.65</v>
      </c>
      <c r="K76" s="57">
        <v>25</v>
      </c>
      <c r="L76" s="59">
        <f>+I76*2.87%</f>
        <v>1148</v>
      </c>
      <c r="M76" s="59">
        <f>+I76*7.1%</f>
        <v>2839.9999999999995</v>
      </c>
      <c r="N76" s="59">
        <f>+I76*1.15%</f>
        <v>460</v>
      </c>
      <c r="O76" s="59">
        <f>+I76*3.04%</f>
        <v>1216</v>
      </c>
      <c r="P76" s="59">
        <f>+I76*7.09%</f>
        <v>2836</v>
      </c>
      <c r="Q76" s="122">
        <v>0</v>
      </c>
      <c r="R76" s="59">
        <f>SUM(K76:P76)</f>
        <v>8525</v>
      </c>
      <c r="S76" s="59">
        <f>+J76+K76+L76+O76+Q76</f>
        <v>2831.65</v>
      </c>
      <c r="T76" s="59">
        <f>+M76+N76+P76</f>
        <v>6136</v>
      </c>
      <c r="U76" s="123">
        <f>+I76-S76</f>
        <v>37168.35</v>
      </c>
      <c r="V76" s="63">
        <v>112</v>
      </c>
    </row>
    <row r="77" spans="1:22" s="30" customFormat="1" ht="36" customHeight="1" thickBot="1" x14ac:dyDescent="0.3">
      <c r="A77" s="78">
        <v>2</v>
      </c>
      <c r="B77" s="196" t="s">
        <v>95</v>
      </c>
      <c r="C77" s="80" t="s">
        <v>96</v>
      </c>
      <c r="D77" s="197" t="s">
        <v>92</v>
      </c>
      <c r="E77" s="169" t="s">
        <v>94</v>
      </c>
      <c r="F77" s="109" t="s">
        <v>36</v>
      </c>
      <c r="G77" s="125">
        <v>44440</v>
      </c>
      <c r="H77" s="125">
        <v>44621</v>
      </c>
      <c r="I77" s="114">
        <v>50000</v>
      </c>
      <c r="J77" s="127">
        <v>1854</v>
      </c>
      <c r="K77" s="112">
        <v>25</v>
      </c>
      <c r="L77" s="113">
        <f>+I77*2.87%</f>
        <v>1435</v>
      </c>
      <c r="M77" s="113">
        <f>+I77*7.1%</f>
        <v>3549.9999999999995</v>
      </c>
      <c r="N77" s="112">
        <f>I77*1.15%</f>
        <v>575</v>
      </c>
      <c r="O77" s="113">
        <f>+I77*3.04%</f>
        <v>1520</v>
      </c>
      <c r="P77" s="113">
        <f>+I77*7.09%</f>
        <v>3545.0000000000005</v>
      </c>
      <c r="Q77" s="128">
        <v>0</v>
      </c>
      <c r="R77" s="113">
        <f>SUM(K77:P77)</f>
        <v>10650</v>
      </c>
      <c r="S77" s="113">
        <f>+J77+K77+L77+O77+Q77</f>
        <v>4834</v>
      </c>
      <c r="T77" s="113">
        <f>+M77+N77+P77</f>
        <v>7670</v>
      </c>
      <c r="U77" s="115">
        <f>+I77-S77</f>
        <v>45166</v>
      </c>
      <c r="V77" s="116">
        <v>112</v>
      </c>
    </row>
    <row r="78" spans="1:22" s="30" customFormat="1" ht="18" customHeight="1" thickBot="1" x14ac:dyDescent="0.3">
      <c r="A78" s="85"/>
      <c r="B78" s="129"/>
      <c r="C78" s="129"/>
      <c r="D78" s="129"/>
      <c r="E78" s="129"/>
      <c r="F78" s="129"/>
      <c r="G78" s="129"/>
      <c r="H78" s="130"/>
      <c r="I78" s="198">
        <f>SUM(I76:I77)</f>
        <v>90000</v>
      </c>
      <c r="J78" s="198">
        <f t="shared" ref="J78:U78" si="25">SUM(J76:J77)</f>
        <v>2296.65</v>
      </c>
      <c r="K78" s="198">
        <f t="shared" si="25"/>
        <v>50</v>
      </c>
      <c r="L78" s="198">
        <f t="shared" si="25"/>
        <v>2583</v>
      </c>
      <c r="M78" s="198">
        <f t="shared" si="25"/>
        <v>6389.9999999999991</v>
      </c>
      <c r="N78" s="198">
        <f t="shared" si="25"/>
        <v>1035</v>
      </c>
      <c r="O78" s="198">
        <f t="shared" si="25"/>
        <v>2736</v>
      </c>
      <c r="P78" s="198">
        <f t="shared" si="25"/>
        <v>6381</v>
      </c>
      <c r="Q78" s="198">
        <f t="shared" si="25"/>
        <v>0</v>
      </c>
      <c r="R78" s="198">
        <f t="shared" si="25"/>
        <v>19175</v>
      </c>
      <c r="S78" s="198">
        <f t="shared" si="25"/>
        <v>7665.65</v>
      </c>
      <c r="T78" s="198">
        <f t="shared" si="25"/>
        <v>13806</v>
      </c>
      <c r="U78" s="198">
        <f t="shared" si="25"/>
        <v>82334.350000000006</v>
      </c>
      <c r="V78" s="104"/>
    </row>
    <row r="79" spans="1:22" s="30" customFormat="1" ht="9.9499999999999993" customHeight="1" thickBot="1" x14ac:dyDescent="0.3">
      <c r="A79" s="187"/>
      <c r="B79" s="188"/>
      <c r="C79" s="188"/>
      <c r="D79" s="188"/>
      <c r="E79" s="188"/>
      <c r="F79" s="188"/>
      <c r="G79" s="188"/>
      <c r="H79" s="188"/>
      <c r="I79" s="189"/>
      <c r="J79" s="189"/>
      <c r="K79" s="189"/>
      <c r="L79" s="189"/>
      <c r="M79" s="189"/>
      <c r="N79" s="189"/>
      <c r="O79" s="189"/>
      <c r="P79" s="189"/>
      <c r="Q79" s="190"/>
      <c r="R79" s="189"/>
      <c r="S79" s="189"/>
      <c r="T79" s="189"/>
      <c r="U79" s="189"/>
      <c r="V79" s="191"/>
    </row>
    <row r="80" spans="1:22" s="30" customFormat="1" ht="18" customHeight="1" thickBot="1" x14ac:dyDescent="0.3">
      <c r="A80" s="90" t="s">
        <v>97</v>
      </c>
      <c r="B80" s="91"/>
      <c r="C80" s="91"/>
      <c r="D80" s="91"/>
      <c r="E80" s="92"/>
      <c r="F80" s="90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2"/>
    </row>
    <row r="81" spans="1:22" s="30" customFormat="1" ht="18" customHeight="1" x14ac:dyDescent="0.25">
      <c r="A81" s="50">
        <v>1</v>
      </c>
      <c r="B81" s="192" t="s">
        <v>98</v>
      </c>
      <c r="C81" s="193" t="s">
        <v>38</v>
      </c>
      <c r="D81" s="193" t="s">
        <v>97</v>
      </c>
      <c r="E81" s="193" t="s">
        <v>99</v>
      </c>
      <c r="F81" s="119" t="s">
        <v>36</v>
      </c>
      <c r="G81" s="55">
        <v>44256</v>
      </c>
      <c r="H81" s="69">
        <v>44440</v>
      </c>
      <c r="I81" s="121">
        <v>100000</v>
      </c>
      <c r="J81" s="59">
        <v>12105.37</v>
      </c>
      <c r="K81" s="57">
        <v>25</v>
      </c>
      <c r="L81" s="59">
        <f>+I81*2.87%</f>
        <v>2870</v>
      </c>
      <c r="M81" s="59">
        <f>+I81*7.1%</f>
        <v>7099.9999999999991</v>
      </c>
      <c r="N81" s="57">
        <v>717.6</v>
      </c>
      <c r="O81" s="59">
        <f>+I81*3.04%</f>
        <v>3040</v>
      </c>
      <c r="P81" s="59">
        <f>+I81*7.09%</f>
        <v>7090.0000000000009</v>
      </c>
      <c r="Q81" s="122">
        <v>0</v>
      </c>
      <c r="R81" s="59">
        <f>SUM(L81:P81)</f>
        <v>20817.600000000002</v>
      </c>
      <c r="S81" s="59">
        <f>+J81+K81+L81+O81+Q81</f>
        <v>18040.370000000003</v>
      </c>
      <c r="T81" s="59">
        <f>+M81+N81+P81</f>
        <v>14907.6</v>
      </c>
      <c r="U81" s="123">
        <f>+I81-S81</f>
        <v>81959.63</v>
      </c>
      <c r="V81" s="63">
        <v>112</v>
      </c>
    </row>
    <row r="82" spans="1:22" s="30" customFormat="1" ht="36" customHeight="1" thickBot="1" x14ac:dyDescent="0.3">
      <c r="A82" s="107">
        <v>2</v>
      </c>
      <c r="B82" s="199" t="s">
        <v>100</v>
      </c>
      <c r="C82" s="169" t="s">
        <v>38</v>
      </c>
      <c r="D82" s="169" t="s">
        <v>97</v>
      </c>
      <c r="E82" s="200" t="s">
        <v>101</v>
      </c>
      <c r="F82" s="109" t="s">
        <v>36</v>
      </c>
      <c r="G82" s="125">
        <v>44287</v>
      </c>
      <c r="H82" s="125">
        <v>44470</v>
      </c>
      <c r="I82" s="114">
        <v>60000</v>
      </c>
      <c r="J82" s="112">
        <v>3486.68</v>
      </c>
      <c r="K82" s="112">
        <v>25</v>
      </c>
      <c r="L82" s="113">
        <f>+I82*2.87%</f>
        <v>1722</v>
      </c>
      <c r="M82" s="113">
        <f>+I82*7.1%</f>
        <v>4260</v>
      </c>
      <c r="N82" s="71">
        <f>+I82*1.15%</f>
        <v>690</v>
      </c>
      <c r="O82" s="113">
        <f>+I82*3.04%</f>
        <v>1824</v>
      </c>
      <c r="P82" s="113">
        <f>+I82*7.09%</f>
        <v>4254</v>
      </c>
      <c r="Q82" s="128">
        <v>0</v>
      </c>
      <c r="R82" s="113">
        <f>SUM(K82:P82)</f>
        <v>12775</v>
      </c>
      <c r="S82" s="113">
        <f>+J82+K82+L82+O82+Q82</f>
        <v>7057.68</v>
      </c>
      <c r="T82" s="113">
        <f>+M82+N82+P82</f>
        <v>9204</v>
      </c>
      <c r="U82" s="115">
        <f>+I82-S82</f>
        <v>52942.32</v>
      </c>
      <c r="V82" s="116">
        <v>112</v>
      </c>
    </row>
    <row r="83" spans="1:22" s="30" customFormat="1" ht="18" customHeight="1" thickBot="1" x14ac:dyDescent="0.3">
      <c r="A83" s="105"/>
      <c r="B83" s="86"/>
      <c r="C83" s="86"/>
      <c r="D83" s="86"/>
      <c r="E83" s="86"/>
      <c r="F83" s="86"/>
      <c r="G83" s="86"/>
      <c r="H83" s="87"/>
      <c r="I83" s="185">
        <f>SUM(I81:I82)</f>
        <v>160000</v>
      </c>
      <c r="J83" s="185">
        <f>SUM(J81:J82)</f>
        <v>15592.050000000001</v>
      </c>
      <c r="K83" s="185">
        <f>SUM(K81:K82)</f>
        <v>50</v>
      </c>
      <c r="L83" s="185">
        <f>SUM(L81:L82)</f>
        <v>4592</v>
      </c>
      <c r="M83" s="185">
        <f t="shared" ref="M83:U83" si="26">SUM(M81:M82)</f>
        <v>11360</v>
      </c>
      <c r="N83" s="185">
        <f t="shared" si="26"/>
        <v>1407.6</v>
      </c>
      <c r="O83" s="185">
        <f>SUM(O81:O82)</f>
        <v>4864</v>
      </c>
      <c r="P83" s="185">
        <f t="shared" si="26"/>
        <v>11344</v>
      </c>
      <c r="Q83" s="201">
        <f t="shared" si="26"/>
        <v>0</v>
      </c>
      <c r="R83" s="185">
        <f t="shared" si="26"/>
        <v>33592.600000000006</v>
      </c>
      <c r="S83" s="185">
        <f t="shared" si="26"/>
        <v>25098.050000000003</v>
      </c>
      <c r="T83" s="185">
        <f t="shared" si="26"/>
        <v>24111.599999999999</v>
      </c>
      <c r="U83" s="185">
        <f t="shared" si="26"/>
        <v>134901.95000000001</v>
      </c>
      <c r="V83" s="186"/>
    </row>
    <row r="84" spans="1:22" s="30" customFormat="1" ht="9.9499999999999993" customHeight="1" thickBot="1" x14ac:dyDescent="0.3">
      <c r="A84" s="187"/>
      <c r="B84" s="188"/>
      <c r="C84" s="188"/>
      <c r="D84" s="188"/>
      <c r="E84" s="188"/>
      <c r="F84" s="188"/>
      <c r="G84" s="188"/>
      <c r="H84" s="188"/>
      <c r="I84" s="189"/>
      <c r="J84" s="189"/>
      <c r="K84" s="189"/>
      <c r="L84" s="189"/>
      <c r="M84" s="189"/>
      <c r="N84" s="189"/>
      <c r="O84" s="189"/>
      <c r="P84" s="189"/>
      <c r="Q84" s="190"/>
      <c r="R84" s="189"/>
      <c r="S84" s="189"/>
      <c r="T84" s="189"/>
      <c r="U84" s="189"/>
      <c r="V84" s="191"/>
    </row>
    <row r="85" spans="1:22" s="30" customFormat="1" ht="18" customHeight="1" thickBot="1" x14ac:dyDescent="0.3">
      <c r="A85" s="46" t="s">
        <v>102</v>
      </c>
      <c r="B85" s="91"/>
      <c r="C85" s="91"/>
      <c r="D85" s="91"/>
      <c r="E85" s="92"/>
      <c r="F85" s="90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2"/>
    </row>
    <row r="86" spans="1:22" s="30" customFormat="1" ht="18" customHeight="1" x14ac:dyDescent="0.25">
      <c r="A86" s="202">
        <v>1</v>
      </c>
      <c r="B86" s="203" t="s">
        <v>103</v>
      </c>
      <c r="C86" s="194" t="s">
        <v>34</v>
      </c>
      <c r="D86" s="194" t="s">
        <v>102</v>
      </c>
      <c r="E86" s="193" t="s">
        <v>70</v>
      </c>
      <c r="F86" s="119" t="s">
        <v>36</v>
      </c>
      <c r="G86" s="55">
        <v>44256</v>
      </c>
      <c r="H86" s="55">
        <v>44440</v>
      </c>
      <c r="I86" s="57">
        <v>100000</v>
      </c>
      <c r="J86" s="59">
        <v>11510.31</v>
      </c>
      <c r="K86" s="57">
        <v>25</v>
      </c>
      <c r="L86" s="59">
        <f t="shared" ref="L86:L95" si="27">+I86*2.87%</f>
        <v>2870</v>
      </c>
      <c r="M86" s="59">
        <f t="shared" ref="M86:M95" si="28">+I86*7.1%</f>
        <v>7099.9999999999991</v>
      </c>
      <c r="N86" s="57">
        <v>717.6</v>
      </c>
      <c r="O86" s="59">
        <f>+I86*3.04%</f>
        <v>3040</v>
      </c>
      <c r="P86" s="59">
        <f t="shared" ref="P86:P95" si="29">+I86*7.09%</f>
        <v>7090.0000000000009</v>
      </c>
      <c r="Q86" s="204">
        <v>2380.2399999999998</v>
      </c>
      <c r="R86" s="59">
        <f>SUM(L86:P86)</f>
        <v>20817.600000000002</v>
      </c>
      <c r="S86" s="59">
        <f t="shared" ref="S86:S95" si="30">+J86+K86+L86+O86+Q86</f>
        <v>19825.549999999996</v>
      </c>
      <c r="T86" s="59">
        <f t="shared" ref="T86:T95" si="31">+M86+N86+P86</f>
        <v>14907.6</v>
      </c>
      <c r="U86" s="123">
        <f t="shared" ref="U86:U95" si="32">+I86-S86</f>
        <v>80174.450000000012</v>
      </c>
      <c r="V86" s="63">
        <v>112</v>
      </c>
    </row>
    <row r="87" spans="1:22" s="30" customFormat="1" ht="18" customHeight="1" x14ac:dyDescent="0.25">
      <c r="A87" s="205">
        <v>2</v>
      </c>
      <c r="B87" s="206" t="s">
        <v>104</v>
      </c>
      <c r="C87" s="207" t="s">
        <v>38</v>
      </c>
      <c r="D87" s="207" t="s">
        <v>102</v>
      </c>
      <c r="E87" s="178" t="s">
        <v>105</v>
      </c>
      <c r="F87" s="176" t="s">
        <v>36</v>
      </c>
      <c r="G87" s="69">
        <v>44256</v>
      </c>
      <c r="H87" s="69">
        <v>44440</v>
      </c>
      <c r="I87" s="145">
        <v>40000</v>
      </c>
      <c r="J87" s="145">
        <v>442.65</v>
      </c>
      <c r="K87" s="145">
        <v>25</v>
      </c>
      <c r="L87" s="71">
        <f t="shared" si="27"/>
        <v>1148</v>
      </c>
      <c r="M87" s="71">
        <f t="shared" si="28"/>
        <v>2839.9999999999995</v>
      </c>
      <c r="N87" s="71">
        <f t="shared" ref="N87:N95" si="33">+I87*1.15%</f>
        <v>460</v>
      </c>
      <c r="O87" s="71">
        <f t="shared" ref="O87:O95" si="34">+I87*3.04%</f>
        <v>1216</v>
      </c>
      <c r="P87" s="71">
        <f t="shared" si="29"/>
        <v>2836</v>
      </c>
      <c r="Q87" s="146">
        <v>0</v>
      </c>
      <c r="R87" s="71">
        <f t="shared" ref="R87:R95" si="35">SUM(K87:P87)</f>
        <v>8525</v>
      </c>
      <c r="S87" s="71">
        <f t="shared" si="30"/>
        <v>2831.65</v>
      </c>
      <c r="T87" s="71">
        <f t="shared" si="31"/>
        <v>6136</v>
      </c>
      <c r="U87" s="147">
        <f t="shared" si="32"/>
        <v>37168.35</v>
      </c>
      <c r="V87" s="75">
        <v>112</v>
      </c>
    </row>
    <row r="88" spans="1:22" s="30" customFormat="1" ht="18" customHeight="1" x14ac:dyDescent="0.25">
      <c r="A88" s="205">
        <v>3</v>
      </c>
      <c r="B88" s="206" t="s">
        <v>106</v>
      </c>
      <c r="C88" s="207" t="s">
        <v>34</v>
      </c>
      <c r="D88" s="207" t="s">
        <v>102</v>
      </c>
      <c r="E88" s="178" t="s">
        <v>107</v>
      </c>
      <c r="F88" s="176" t="s">
        <v>36</v>
      </c>
      <c r="G88" s="69">
        <v>44256</v>
      </c>
      <c r="H88" s="69">
        <v>44440</v>
      </c>
      <c r="I88" s="145">
        <v>60000</v>
      </c>
      <c r="J88" s="145">
        <v>3486.68</v>
      </c>
      <c r="K88" s="145">
        <v>25</v>
      </c>
      <c r="L88" s="71">
        <f t="shared" si="27"/>
        <v>1722</v>
      </c>
      <c r="M88" s="71">
        <f t="shared" si="28"/>
        <v>4260</v>
      </c>
      <c r="N88" s="71">
        <f t="shared" si="33"/>
        <v>690</v>
      </c>
      <c r="O88" s="71">
        <f t="shared" si="34"/>
        <v>1824</v>
      </c>
      <c r="P88" s="71">
        <f t="shared" si="29"/>
        <v>4254</v>
      </c>
      <c r="Q88" s="146">
        <v>0</v>
      </c>
      <c r="R88" s="71">
        <f t="shared" si="35"/>
        <v>12775</v>
      </c>
      <c r="S88" s="71">
        <f t="shared" si="30"/>
        <v>7057.68</v>
      </c>
      <c r="T88" s="71">
        <f t="shared" si="31"/>
        <v>9204</v>
      </c>
      <c r="U88" s="147">
        <f t="shared" si="32"/>
        <v>52942.32</v>
      </c>
      <c r="V88" s="75">
        <v>112</v>
      </c>
    </row>
    <row r="89" spans="1:22" s="30" customFormat="1" ht="18" customHeight="1" x14ac:dyDescent="0.25">
      <c r="A89" s="205">
        <v>4</v>
      </c>
      <c r="B89" s="206" t="s">
        <v>108</v>
      </c>
      <c r="C89" s="207" t="s">
        <v>38</v>
      </c>
      <c r="D89" s="207" t="s">
        <v>102</v>
      </c>
      <c r="E89" s="178" t="s">
        <v>109</v>
      </c>
      <c r="F89" s="176" t="s">
        <v>36</v>
      </c>
      <c r="G89" s="69">
        <v>44256</v>
      </c>
      <c r="H89" s="69">
        <v>44440</v>
      </c>
      <c r="I89" s="145">
        <v>35000</v>
      </c>
      <c r="J89" s="145">
        <v>0</v>
      </c>
      <c r="K89" s="145">
        <v>25</v>
      </c>
      <c r="L89" s="71">
        <f t="shared" si="27"/>
        <v>1004.5</v>
      </c>
      <c r="M89" s="71">
        <f t="shared" si="28"/>
        <v>2485</v>
      </c>
      <c r="N89" s="71">
        <f t="shared" si="33"/>
        <v>402.5</v>
      </c>
      <c r="O89" s="71">
        <f t="shared" si="34"/>
        <v>1064</v>
      </c>
      <c r="P89" s="71">
        <f t="shared" si="29"/>
        <v>2481.5</v>
      </c>
      <c r="Q89" s="146">
        <v>0</v>
      </c>
      <c r="R89" s="71">
        <f t="shared" si="35"/>
        <v>7462.5</v>
      </c>
      <c r="S89" s="71">
        <f t="shared" si="30"/>
        <v>2093.5</v>
      </c>
      <c r="T89" s="71">
        <f t="shared" si="31"/>
        <v>5369</v>
      </c>
      <c r="U89" s="147">
        <f t="shared" si="32"/>
        <v>32906.5</v>
      </c>
      <c r="V89" s="75">
        <v>112</v>
      </c>
    </row>
    <row r="90" spans="1:22" s="30" customFormat="1" ht="18" customHeight="1" x14ac:dyDescent="0.25">
      <c r="A90" s="205">
        <v>5</v>
      </c>
      <c r="B90" s="206" t="s">
        <v>110</v>
      </c>
      <c r="C90" s="207" t="s">
        <v>38</v>
      </c>
      <c r="D90" s="207" t="s">
        <v>102</v>
      </c>
      <c r="E90" s="178" t="s">
        <v>109</v>
      </c>
      <c r="F90" s="176" t="s">
        <v>36</v>
      </c>
      <c r="G90" s="110">
        <v>44317</v>
      </c>
      <c r="H90" s="110">
        <v>44501</v>
      </c>
      <c r="I90" s="145">
        <v>35000</v>
      </c>
      <c r="J90" s="145">
        <v>0</v>
      </c>
      <c r="K90" s="145">
        <v>25</v>
      </c>
      <c r="L90" s="71">
        <f t="shared" si="27"/>
        <v>1004.5</v>
      </c>
      <c r="M90" s="71">
        <f t="shared" si="28"/>
        <v>2485</v>
      </c>
      <c r="N90" s="71">
        <f t="shared" si="33"/>
        <v>402.5</v>
      </c>
      <c r="O90" s="71">
        <f t="shared" si="34"/>
        <v>1064</v>
      </c>
      <c r="P90" s="71">
        <f t="shared" si="29"/>
        <v>2481.5</v>
      </c>
      <c r="Q90" s="146">
        <v>0</v>
      </c>
      <c r="R90" s="71">
        <f t="shared" si="35"/>
        <v>7462.5</v>
      </c>
      <c r="S90" s="71">
        <f t="shared" si="30"/>
        <v>2093.5</v>
      </c>
      <c r="T90" s="71">
        <f t="shared" si="31"/>
        <v>5369</v>
      </c>
      <c r="U90" s="147">
        <f t="shared" si="32"/>
        <v>32906.5</v>
      </c>
      <c r="V90" s="75">
        <v>112</v>
      </c>
    </row>
    <row r="91" spans="1:22" s="30" customFormat="1" ht="18" customHeight="1" thickBot="1" x14ac:dyDescent="0.3">
      <c r="A91" s="208">
        <v>6</v>
      </c>
      <c r="B91" s="209" t="s">
        <v>111</v>
      </c>
      <c r="C91" s="197" t="s">
        <v>34</v>
      </c>
      <c r="D91" s="197" t="s">
        <v>102</v>
      </c>
      <c r="E91" s="169" t="s">
        <v>112</v>
      </c>
      <c r="F91" s="109" t="s">
        <v>36</v>
      </c>
      <c r="G91" s="98">
        <v>44317</v>
      </c>
      <c r="H91" s="98">
        <v>44501</v>
      </c>
      <c r="I91" s="112">
        <v>60000</v>
      </c>
      <c r="J91" s="112">
        <v>3486.68</v>
      </c>
      <c r="K91" s="112">
        <v>25</v>
      </c>
      <c r="L91" s="113">
        <f>+I91*2.87%</f>
        <v>1722</v>
      </c>
      <c r="M91" s="113">
        <f>+I91*7.1%</f>
        <v>4260</v>
      </c>
      <c r="N91" s="113">
        <f>+I91*1.15%</f>
        <v>690</v>
      </c>
      <c r="O91" s="113">
        <f>+I91*3.04%</f>
        <v>1824</v>
      </c>
      <c r="P91" s="113">
        <f>+I91*7.09%</f>
        <v>4254</v>
      </c>
      <c r="Q91" s="128">
        <v>0</v>
      </c>
      <c r="R91" s="113">
        <f>SUM(K91:P91)</f>
        <v>12775</v>
      </c>
      <c r="S91" s="113">
        <f>+J91+K91+L91+O91+Q91</f>
        <v>7057.68</v>
      </c>
      <c r="T91" s="113">
        <f>+M91+N91+P91</f>
        <v>9204</v>
      </c>
      <c r="U91" s="115">
        <f>+I91-S91</f>
        <v>52942.32</v>
      </c>
      <c r="V91" s="116">
        <v>112</v>
      </c>
    </row>
    <row r="92" spans="1:22" s="30" customFormat="1" ht="18" customHeight="1" thickBot="1" x14ac:dyDescent="0.3">
      <c r="A92" s="105"/>
      <c r="B92" s="86"/>
      <c r="C92" s="86"/>
      <c r="D92" s="86"/>
      <c r="E92" s="86"/>
      <c r="F92" s="86"/>
      <c r="G92" s="86"/>
      <c r="H92" s="87"/>
      <c r="I92" s="88">
        <f>SUM(I86:I91)</f>
        <v>330000</v>
      </c>
      <c r="J92" s="88">
        <f>SUM(J86:J91)</f>
        <v>18926.32</v>
      </c>
      <c r="K92" s="88">
        <f t="shared" ref="K92:U92" si="36">SUM(K86:K91)</f>
        <v>150</v>
      </c>
      <c r="L92" s="88">
        <f t="shared" si="36"/>
        <v>9471</v>
      </c>
      <c r="M92" s="88">
        <f t="shared" si="36"/>
        <v>23430</v>
      </c>
      <c r="N92" s="88">
        <f t="shared" si="36"/>
        <v>3362.6</v>
      </c>
      <c r="O92" s="88">
        <f t="shared" si="36"/>
        <v>10032</v>
      </c>
      <c r="P92" s="88">
        <f t="shared" si="36"/>
        <v>23397</v>
      </c>
      <c r="Q92" s="88">
        <f t="shared" si="36"/>
        <v>2380.2399999999998</v>
      </c>
      <c r="R92" s="88">
        <f t="shared" si="36"/>
        <v>69817.600000000006</v>
      </c>
      <c r="S92" s="88">
        <f t="shared" si="36"/>
        <v>40959.56</v>
      </c>
      <c r="T92" s="88">
        <f t="shared" si="36"/>
        <v>50189.599999999999</v>
      </c>
      <c r="U92" s="88">
        <f t="shared" si="36"/>
        <v>289040.44</v>
      </c>
      <c r="V92" s="89"/>
    </row>
    <row r="93" spans="1:22" s="30" customFormat="1" ht="9.9499999999999993" customHeight="1" thickBot="1" x14ac:dyDescent="0.3">
      <c r="A93" s="210"/>
      <c r="B93" s="211"/>
      <c r="C93" s="212"/>
      <c r="D93" s="212"/>
      <c r="E93" s="213"/>
      <c r="F93" s="154"/>
      <c r="G93" s="155"/>
      <c r="H93" s="155"/>
      <c r="I93" s="156"/>
      <c r="J93" s="156"/>
      <c r="K93" s="156"/>
      <c r="L93" s="157"/>
      <c r="M93" s="157"/>
      <c r="N93" s="157"/>
      <c r="O93" s="157"/>
      <c r="P93" s="157"/>
      <c r="Q93" s="158"/>
      <c r="R93" s="157"/>
      <c r="S93" s="157"/>
      <c r="T93" s="157"/>
      <c r="U93" s="159"/>
      <c r="V93" s="44"/>
    </row>
    <row r="94" spans="1:22" s="30" customFormat="1" ht="18" customHeight="1" thickBot="1" x14ac:dyDescent="0.3">
      <c r="A94" s="90" t="s">
        <v>113</v>
      </c>
      <c r="B94" s="91"/>
      <c r="C94" s="91"/>
      <c r="D94" s="91"/>
      <c r="E94" s="92"/>
      <c r="F94" s="90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2"/>
    </row>
    <row r="95" spans="1:22" s="218" customFormat="1" ht="32.1" customHeight="1" thickBot="1" x14ac:dyDescent="0.3">
      <c r="A95" s="64">
        <v>1</v>
      </c>
      <c r="B95" s="214" t="s">
        <v>114</v>
      </c>
      <c r="C95" s="178" t="s">
        <v>34</v>
      </c>
      <c r="D95" s="178" t="s">
        <v>113</v>
      </c>
      <c r="E95" s="193" t="s">
        <v>70</v>
      </c>
      <c r="F95" s="176" t="s">
        <v>36</v>
      </c>
      <c r="G95" s="215">
        <v>44301</v>
      </c>
      <c r="H95" s="215">
        <v>44484</v>
      </c>
      <c r="I95" s="216">
        <v>60000</v>
      </c>
      <c r="J95" s="216">
        <v>3486.68</v>
      </c>
      <c r="K95" s="216">
        <v>25</v>
      </c>
      <c r="L95" s="216">
        <f t="shared" si="27"/>
        <v>1722</v>
      </c>
      <c r="M95" s="216">
        <f t="shared" si="28"/>
        <v>4260</v>
      </c>
      <c r="N95" s="216">
        <f t="shared" si="33"/>
        <v>690</v>
      </c>
      <c r="O95" s="216">
        <f t="shared" si="34"/>
        <v>1824</v>
      </c>
      <c r="P95" s="216">
        <f t="shared" si="29"/>
        <v>4254</v>
      </c>
      <c r="Q95" s="149">
        <v>0</v>
      </c>
      <c r="R95" s="216">
        <f t="shared" si="35"/>
        <v>12775</v>
      </c>
      <c r="S95" s="216">
        <f t="shared" si="30"/>
        <v>7057.68</v>
      </c>
      <c r="T95" s="216">
        <f t="shared" si="31"/>
        <v>9204</v>
      </c>
      <c r="U95" s="217">
        <f t="shared" si="32"/>
        <v>52942.32</v>
      </c>
      <c r="V95" s="75">
        <v>112</v>
      </c>
    </row>
    <row r="96" spans="1:22" s="30" customFormat="1" ht="18" customHeight="1" thickBot="1" x14ac:dyDescent="0.3">
      <c r="A96" s="105"/>
      <c r="B96" s="86"/>
      <c r="C96" s="86"/>
      <c r="D96" s="86"/>
      <c r="E96" s="86"/>
      <c r="F96" s="86"/>
      <c r="G96" s="86"/>
      <c r="H96" s="87"/>
      <c r="I96" s="88">
        <f>SUM(I95)</f>
        <v>60000</v>
      </c>
      <c r="J96" s="88">
        <f>SUM(J95)</f>
        <v>3486.68</v>
      </c>
      <c r="K96" s="88">
        <f t="shared" ref="K96:U96" si="37">SUM(K95)</f>
        <v>25</v>
      </c>
      <c r="L96" s="88">
        <f t="shared" si="37"/>
        <v>1722</v>
      </c>
      <c r="M96" s="88">
        <f t="shared" si="37"/>
        <v>4260</v>
      </c>
      <c r="N96" s="88">
        <f t="shared" si="37"/>
        <v>690</v>
      </c>
      <c r="O96" s="88">
        <f t="shared" si="37"/>
        <v>1824</v>
      </c>
      <c r="P96" s="88">
        <f t="shared" si="37"/>
        <v>4254</v>
      </c>
      <c r="Q96" s="88">
        <f t="shared" si="37"/>
        <v>0</v>
      </c>
      <c r="R96" s="88">
        <f t="shared" si="37"/>
        <v>12775</v>
      </c>
      <c r="S96" s="88">
        <f t="shared" si="37"/>
        <v>7057.68</v>
      </c>
      <c r="T96" s="88">
        <f t="shared" si="37"/>
        <v>9204</v>
      </c>
      <c r="U96" s="88">
        <f t="shared" si="37"/>
        <v>52942.32</v>
      </c>
      <c r="V96" s="89"/>
    </row>
    <row r="97" spans="1:22" s="30" customFormat="1" ht="9.9499999999999993" customHeight="1" thickBot="1" x14ac:dyDescent="0.3">
      <c r="A97" s="187"/>
      <c r="B97" s="188"/>
      <c r="C97" s="188"/>
      <c r="D97" s="188"/>
      <c r="E97" s="188"/>
      <c r="F97" s="188"/>
      <c r="G97" s="188"/>
      <c r="H97" s="188"/>
      <c r="I97" s="189"/>
      <c r="J97" s="189"/>
      <c r="K97" s="189"/>
      <c r="L97" s="189"/>
      <c r="M97" s="189"/>
      <c r="N97" s="189"/>
      <c r="O97" s="189"/>
      <c r="P97" s="189"/>
      <c r="Q97" s="190"/>
      <c r="R97" s="189"/>
      <c r="S97" s="189"/>
      <c r="T97" s="189"/>
      <c r="U97" s="189"/>
      <c r="V97" s="191"/>
    </row>
    <row r="98" spans="1:22" ht="18" customHeight="1" thickBot="1" x14ac:dyDescent="0.3">
      <c r="A98" s="90" t="s">
        <v>115</v>
      </c>
      <c r="B98" s="91"/>
      <c r="C98" s="91"/>
      <c r="D98" s="91"/>
      <c r="E98" s="92"/>
      <c r="F98" s="90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2"/>
    </row>
    <row r="99" spans="1:22" s="8" customFormat="1" ht="32.1" customHeight="1" thickBot="1" x14ac:dyDescent="0.3">
      <c r="A99" s="219">
        <v>1</v>
      </c>
      <c r="B99" s="94" t="s">
        <v>116</v>
      </c>
      <c r="C99" s="66" t="s">
        <v>34</v>
      </c>
      <c r="D99" s="96" t="s">
        <v>115</v>
      </c>
      <c r="E99" s="95" t="s">
        <v>117</v>
      </c>
      <c r="F99" s="97" t="s">
        <v>36</v>
      </c>
      <c r="G99" s="220">
        <v>44425</v>
      </c>
      <c r="H99" s="220">
        <v>44609</v>
      </c>
      <c r="I99" s="221">
        <v>120000</v>
      </c>
      <c r="J99" s="221">
        <v>16809.87</v>
      </c>
      <c r="K99" s="221">
        <v>25</v>
      </c>
      <c r="L99" s="221">
        <f>+I99*2.87%</f>
        <v>3444</v>
      </c>
      <c r="M99" s="221">
        <f>+I99*7.1%</f>
        <v>8520</v>
      </c>
      <c r="N99" s="221">
        <v>717.6</v>
      </c>
      <c r="O99" s="221">
        <f>+I99*3.04%</f>
        <v>3648</v>
      </c>
      <c r="P99" s="221">
        <f>+I99*7.09%</f>
        <v>8508</v>
      </c>
      <c r="Q99" s="222">
        <v>0</v>
      </c>
      <c r="R99" s="221">
        <f>SUM(K99:P99)</f>
        <v>24862.6</v>
      </c>
      <c r="S99" s="221">
        <f>+J99+K99+L99+O99+Q99</f>
        <v>23926.87</v>
      </c>
      <c r="T99" s="221">
        <f>+M99+N99+P99</f>
        <v>17745.599999999999</v>
      </c>
      <c r="U99" s="223">
        <f>+I99-S99</f>
        <v>96073.13</v>
      </c>
      <c r="V99" s="116">
        <v>112</v>
      </c>
    </row>
    <row r="100" spans="1:22" s="30" customFormat="1" ht="18" customHeight="1" thickBot="1" x14ac:dyDescent="0.3">
      <c r="A100" s="105"/>
      <c r="B100" s="86"/>
      <c r="C100" s="86"/>
      <c r="D100" s="86"/>
      <c r="E100" s="86"/>
      <c r="F100" s="86"/>
      <c r="G100" s="86"/>
      <c r="H100" s="87"/>
      <c r="I100" s="88">
        <f>SUM(I99)</f>
        <v>120000</v>
      </c>
      <c r="J100" s="88">
        <f>SUM(J99)</f>
        <v>16809.87</v>
      </c>
      <c r="K100" s="88">
        <f t="shared" ref="K100:U100" si="38">SUM(K99)</f>
        <v>25</v>
      </c>
      <c r="L100" s="88">
        <f t="shared" si="38"/>
        <v>3444</v>
      </c>
      <c r="M100" s="88">
        <f t="shared" si="38"/>
        <v>8520</v>
      </c>
      <c r="N100" s="88">
        <f>SUM(N99)</f>
        <v>717.6</v>
      </c>
      <c r="O100" s="88">
        <f t="shared" si="38"/>
        <v>3648</v>
      </c>
      <c r="P100" s="88">
        <f t="shared" si="38"/>
        <v>8508</v>
      </c>
      <c r="Q100" s="88">
        <f t="shared" si="38"/>
        <v>0</v>
      </c>
      <c r="R100" s="88">
        <f t="shared" si="38"/>
        <v>24862.6</v>
      </c>
      <c r="S100" s="88">
        <f t="shared" si="38"/>
        <v>23926.87</v>
      </c>
      <c r="T100" s="88">
        <f t="shared" si="38"/>
        <v>17745.599999999999</v>
      </c>
      <c r="U100" s="88">
        <f t="shared" si="38"/>
        <v>96073.13</v>
      </c>
      <c r="V100" s="89"/>
    </row>
    <row r="101" spans="1:22" s="30" customFormat="1" ht="9.9499999999999993" customHeight="1" thickBot="1" x14ac:dyDescent="0.3">
      <c r="A101" s="42"/>
      <c r="B101" s="151"/>
      <c r="C101" s="152"/>
      <c r="D101" s="153"/>
      <c r="E101" s="153"/>
      <c r="F101" s="154"/>
      <c r="G101" s="155"/>
      <c r="H101" s="155"/>
      <c r="I101" s="156"/>
      <c r="J101" s="156"/>
      <c r="K101" s="156"/>
      <c r="L101" s="156"/>
      <c r="M101" s="156"/>
      <c r="N101" s="157"/>
      <c r="O101" s="157"/>
      <c r="P101" s="157"/>
      <c r="Q101" s="158"/>
      <c r="R101" s="157"/>
      <c r="S101" s="157"/>
      <c r="T101" s="157"/>
      <c r="U101" s="159"/>
      <c r="V101" s="44"/>
    </row>
    <row r="102" spans="1:22" s="30" customFormat="1" ht="18" customHeight="1" thickBot="1" x14ac:dyDescent="0.3">
      <c r="A102" s="90" t="s">
        <v>118</v>
      </c>
      <c r="B102" s="91"/>
      <c r="C102" s="91"/>
      <c r="D102" s="91"/>
      <c r="E102" s="92"/>
      <c r="F102" s="90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2"/>
    </row>
    <row r="103" spans="1:22" s="30" customFormat="1" ht="32.1" customHeight="1" thickBot="1" x14ac:dyDescent="0.3">
      <c r="A103" s="219">
        <v>1</v>
      </c>
      <c r="B103" s="224" t="s">
        <v>119</v>
      </c>
      <c r="C103" s="80" t="s">
        <v>38</v>
      </c>
      <c r="D103" s="225" t="s">
        <v>120</v>
      </c>
      <c r="E103" s="95" t="s">
        <v>99</v>
      </c>
      <c r="F103" s="97" t="s">
        <v>36</v>
      </c>
      <c r="G103" s="125">
        <v>44287</v>
      </c>
      <c r="H103" s="125">
        <v>44470</v>
      </c>
      <c r="I103" s="226">
        <v>100000</v>
      </c>
      <c r="J103" s="59">
        <v>12105.37</v>
      </c>
      <c r="K103" s="57">
        <v>25</v>
      </c>
      <c r="L103" s="59">
        <f>+I103*2.87%</f>
        <v>2870</v>
      </c>
      <c r="M103" s="59">
        <f>+I103*7.1%</f>
        <v>7099.9999999999991</v>
      </c>
      <c r="N103" s="57">
        <v>717.6</v>
      </c>
      <c r="O103" s="59">
        <f>+I103*3.04%</f>
        <v>3040</v>
      </c>
      <c r="P103" s="59">
        <f>+I103*7.09%</f>
        <v>7090.0000000000009</v>
      </c>
      <c r="Q103" s="204">
        <v>0</v>
      </c>
      <c r="R103" s="59">
        <f>SUM(L103:P103)</f>
        <v>20817.600000000002</v>
      </c>
      <c r="S103" s="59">
        <f>+J103+K103+L103+O103+Q103</f>
        <v>18040.370000000003</v>
      </c>
      <c r="T103" s="59">
        <f>+M103+N103+P103</f>
        <v>14907.6</v>
      </c>
      <c r="U103" s="123">
        <f>+I103-S103</f>
        <v>81959.63</v>
      </c>
      <c r="V103" s="63">
        <v>112</v>
      </c>
    </row>
    <row r="104" spans="1:22" s="30" customFormat="1" ht="18" customHeight="1" thickBot="1" x14ac:dyDescent="0.3">
      <c r="A104" s="105"/>
      <c r="B104" s="86"/>
      <c r="C104" s="86"/>
      <c r="D104" s="86"/>
      <c r="E104" s="86"/>
      <c r="F104" s="86"/>
      <c r="G104" s="86"/>
      <c r="H104" s="87"/>
      <c r="I104" s="88">
        <f>SUM(I103)</f>
        <v>100000</v>
      </c>
      <c r="J104" s="88">
        <f>SUM(J103)</f>
        <v>12105.37</v>
      </c>
      <c r="K104" s="88">
        <f t="shared" ref="K104:U104" si="39">SUM(K103)</f>
        <v>25</v>
      </c>
      <c r="L104" s="88">
        <f t="shared" si="39"/>
        <v>2870</v>
      </c>
      <c r="M104" s="88">
        <f t="shared" si="39"/>
        <v>7099.9999999999991</v>
      </c>
      <c r="N104" s="88">
        <f t="shared" si="39"/>
        <v>717.6</v>
      </c>
      <c r="O104" s="88">
        <f t="shared" si="39"/>
        <v>3040</v>
      </c>
      <c r="P104" s="88">
        <f t="shared" si="39"/>
        <v>7090.0000000000009</v>
      </c>
      <c r="Q104" s="88">
        <f t="shared" si="39"/>
        <v>0</v>
      </c>
      <c r="R104" s="88">
        <f t="shared" si="39"/>
        <v>20817.600000000002</v>
      </c>
      <c r="S104" s="88">
        <f t="shared" si="39"/>
        <v>18040.370000000003</v>
      </c>
      <c r="T104" s="88">
        <f t="shared" si="39"/>
        <v>14907.6</v>
      </c>
      <c r="U104" s="88">
        <f t="shared" si="39"/>
        <v>81959.63</v>
      </c>
      <c r="V104" s="89"/>
    </row>
    <row r="105" spans="1:22" s="30" customFormat="1" ht="9.9499999999999993" customHeight="1" thickBot="1" x14ac:dyDescent="0.3">
      <c r="A105" s="42"/>
      <c r="B105" s="151"/>
      <c r="C105" s="152"/>
      <c r="D105" s="153"/>
      <c r="E105" s="153"/>
      <c r="F105" s="154"/>
      <c r="G105" s="155"/>
      <c r="H105" s="155"/>
      <c r="I105" s="156"/>
      <c r="J105" s="156"/>
      <c r="K105" s="156"/>
      <c r="L105" s="156"/>
      <c r="M105" s="156"/>
      <c r="N105" s="157"/>
      <c r="O105" s="157"/>
      <c r="P105" s="157"/>
      <c r="Q105" s="158"/>
      <c r="R105" s="157"/>
      <c r="S105" s="157"/>
      <c r="T105" s="157"/>
      <c r="U105" s="159"/>
      <c r="V105" s="44"/>
    </row>
    <row r="106" spans="1:22" s="30" customFormat="1" ht="18" customHeight="1" thickBot="1" x14ac:dyDescent="0.3">
      <c r="A106" s="46" t="s">
        <v>121</v>
      </c>
      <c r="B106" s="91"/>
      <c r="C106" s="91"/>
      <c r="D106" s="91"/>
      <c r="E106" s="92"/>
      <c r="F106" s="90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2"/>
    </row>
    <row r="107" spans="1:22" s="30" customFormat="1" ht="35.1" customHeight="1" x14ac:dyDescent="0.25">
      <c r="A107" s="227">
        <v>1</v>
      </c>
      <c r="B107" s="228" t="s">
        <v>122</v>
      </c>
      <c r="C107" s="66" t="s">
        <v>34</v>
      </c>
      <c r="D107" s="193" t="s">
        <v>121</v>
      </c>
      <c r="E107" s="193" t="s">
        <v>123</v>
      </c>
      <c r="F107" s="193" t="s">
        <v>36</v>
      </c>
      <c r="G107" s="55">
        <v>44287</v>
      </c>
      <c r="H107" s="55">
        <v>44470</v>
      </c>
      <c r="I107" s="145">
        <v>60000</v>
      </c>
      <c r="J107" s="57">
        <v>3486.68</v>
      </c>
      <c r="K107" s="57">
        <v>25</v>
      </c>
      <c r="L107" s="229">
        <f>+I107*2.87%</f>
        <v>1722</v>
      </c>
      <c r="M107" s="229">
        <f>+I107*7.1%</f>
        <v>4260</v>
      </c>
      <c r="N107" s="216">
        <f>+I107*1.15%</f>
        <v>690</v>
      </c>
      <c r="O107" s="229">
        <f>+I107*3.04%</f>
        <v>1824</v>
      </c>
      <c r="P107" s="229">
        <f>+I107*7.09%</f>
        <v>4254</v>
      </c>
      <c r="Q107" s="122">
        <v>0</v>
      </c>
      <c r="R107" s="229">
        <f>SUM(K107:P107)</f>
        <v>12775</v>
      </c>
      <c r="S107" s="229">
        <f>+J107+K107+L107+O107+Q107</f>
        <v>7057.68</v>
      </c>
      <c r="T107" s="229">
        <f>+M107+N107+P107</f>
        <v>9204</v>
      </c>
      <c r="U107" s="230">
        <f>+I107-S107</f>
        <v>52942.32</v>
      </c>
      <c r="V107" s="63">
        <v>112</v>
      </c>
    </row>
    <row r="108" spans="1:22" s="30" customFormat="1" ht="35.1" customHeight="1" x14ac:dyDescent="0.25">
      <c r="A108" s="231">
        <v>2</v>
      </c>
      <c r="B108" s="214" t="s">
        <v>124</v>
      </c>
      <c r="C108" s="66" t="s">
        <v>125</v>
      </c>
      <c r="D108" s="178" t="s">
        <v>121</v>
      </c>
      <c r="E108" s="178" t="s">
        <v>123</v>
      </c>
      <c r="F108" s="178" t="s">
        <v>36</v>
      </c>
      <c r="G108" s="69">
        <v>44409</v>
      </c>
      <c r="H108" s="69">
        <v>44593</v>
      </c>
      <c r="I108" s="145">
        <v>45000</v>
      </c>
      <c r="J108" s="145">
        <v>1148.33</v>
      </c>
      <c r="K108" s="145">
        <v>25</v>
      </c>
      <c r="L108" s="216">
        <f>+I108*2.87%</f>
        <v>1291.5</v>
      </c>
      <c r="M108" s="216">
        <f>+I108*7.1%</f>
        <v>3194.9999999999995</v>
      </c>
      <c r="N108" s="216">
        <f>+I108*1.15%</f>
        <v>517.5</v>
      </c>
      <c r="O108" s="216">
        <f>+I108*3.04%</f>
        <v>1368</v>
      </c>
      <c r="P108" s="216">
        <f>+I108*7.09%</f>
        <v>3190.5</v>
      </c>
      <c r="Q108" s="146">
        <v>0</v>
      </c>
      <c r="R108" s="216">
        <f>SUM(K108:P108)</f>
        <v>9587.5</v>
      </c>
      <c r="S108" s="216">
        <f>+J108+K108+L108+O108+Q108</f>
        <v>3832.83</v>
      </c>
      <c r="T108" s="216">
        <f>+M108+N108+P108</f>
        <v>6903</v>
      </c>
      <c r="U108" s="217">
        <f>+I108-S108</f>
        <v>41167.17</v>
      </c>
      <c r="V108" s="143">
        <v>112</v>
      </c>
    </row>
    <row r="109" spans="1:22" s="30" customFormat="1" ht="35.1" customHeight="1" x14ac:dyDescent="0.25">
      <c r="A109" s="231">
        <v>3</v>
      </c>
      <c r="B109" s="214" t="s">
        <v>126</v>
      </c>
      <c r="C109" s="66" t="s">
        <v>34</v>
      </c>
      <c r="D109" s="178" t="s">
        <v>121</v>
      </c>
      <c r="E109" s="178" t="s">
        <v>123</v>
      </c>
      <c r="F109" s="69" t="s">
        <v>36</v>
      </c>
      <c r="G109" s="69">
        <v>44409</v>
      </c>
      <c r="H109" s="69">
        <v>44593</v>
      </c>
      <c r="I109" s="145">
        <v>50000</v>
      </c>
      <c r="J109" s="216">
        <v>1675.48</v>
      </c>
      <c r="K109" s="145">
        <v>25</v>
      </c>
      <c r="L109" s="216">
        <f>+I109*2.87%</f>
        <v>1435</v>
      </c>
      <c r="M109" s="216">
        <f>+I109*7.1%</f>
        <v>3549.9999999999995</v>
      </c>
      <c r="N109" s="216">
        <f>+I109*1.15%</f>
        <v>575</v>
      </c>
      <c r="O109" s="216">
        <f>+I109*3.04%</f>
        <v>1520</v>
      </c>
      <c r="P109" s="216">
        <f>+I109*7.09%</f>
        <v>3545.0000000000005</v>
      </c>
      <c r="Q109" s="232">
        <v>1190.1199999999999</v>
      </c>
      <c r="R109" s="216">
        <f>SUM(K109:P109)</f>
        <v>10650</v>
      </c>
      <c r="S109" s="216">
        <f>+J109+K109+L109+O109+Q109</f>
        <v>5845.5999999999995</v>
      </c>
      <c r="T109" s="216">
        <f>+M109+N109+P109</f>
        <v>7670</v>
      </c>
      <c r="U109" s="217">
        <f>+I109-S109</f>
        <v>44154.400000000001</v>
      </c>
      <c r="V109" s="75">
        <v>112</v>
      </c>
    </row>
    <row r="110" spans="1:22" s="30" customFormat="1" ht="35.1" customHeight="1" thickBot="1" x14ac:dyDescent="0.3">
      <c r="A110" s="233">
        <v>4</v>
      </c>
      <c r="B110" s="214" t="s">
        <v>127</v>
      </c>
      <c r="C110" s="234" t="s">
        <v>34</v>
      </c>
      <c r="D110" s="178" t="s">
        <v>121</v>
      </c>
      <c r="E110" s="178" t="s">
        <v>123</v>
      </c>
      <c r="F110" s="98" t="s">
        <v>36</v>
      </c>
      <c r="G110" s="69">
        <v>44409</v>
      </c>
      <c r="H110" s="69">
        <v>44593</v>
      </c>
      <c r="I110" s="145">
        <v>45000</v>
      </c>
      <c r="J110" s="145">
        <v>1148.33</v>
      </c>
      <c r="K110" s="145">
        <v>25</v>
      </c>
      <c r="L110" s="71">
        <f>+I110*2.87%</f>
        <v>1291.5</v>
      </c>
      <c r="M110" s="71">
        <f>+I110*7.1%</f>
        <v>3194.9999999999995</v>
      </c>
      <c r="N110" s="71">
        <f>+I110*1.15%</f>
        <v>517.5</v>
      </c>
      <c r="O110" s="71">
        <f>+I110*3.04%</f>
        <v>1368</v>
      </c>
      <c r="P110" s="71">
        <f>+I110*7.09%</f>
        <v>3190.5</v>
      </c>
      <c r="Q110" s="146">
        <v>0</v>
      </c>
      <c r="R110" s="71">
        <f>SUM(K110:P110)</f>
        <v>9587.5</v>
      </c>
      <c r="S110" s="71">
        <f>+J110+K110+L110+O110+Q110</f>
        <v>3832.83</v>
      </c>
      <c r="T110" s="71">
        <f>+M110+N110+P110</f>
        <v>6903</v>
      </c>
      <c r="U110" s="147">
        <f>+I110-S110</f>
        <v>41167.17</v>
      </c>
      <c r="V110" s="75">
        <v>112</v>
      </c>
    </row>
    <row r="111" spans="1:22" s="30" customFormat="1" ht="18" customHeight="1" thickBot="1" x14ac:dyDescent="0.3">
      <c r="A111" s="85"/>
      <c r="B111" s="86"/>
      <c r="C111" s="86"/>
      <c r="D111" s="86"/>
      <c r="E111" s="86"/>
      <c r="F111" s="86"/>
      <c r="G111" s="86"/>
      <c r="H111" s="87"/>
      <c r="I111" s="88">
        <f>SUM(I107:I110)</f>
        <v>200000</v>
      </c>
      <c r="J111" s="88">
        <f>SUM(J107:J110)</f>
        <v>7458.82</v>
      </c>
      <c r="K111" s="88">
        <f>SUM(K107:K110)</f>
        <v>100</v>
      </c>
      <c r="L111" s="88">
        <f t="shared" ref="L111:U111" si="40">SUM(L107:L110)</f>
        <v>5740</v>
      </c>
      <c r="M111" s="88">
        <f t="shared" si="40"/>
        <v>14200</v>
      </c>
      <c r="N111" s="88">
        <f t="shared" si="40"/>
        <v>2300</v>
      </c>
      <c r="O111" s="88">
        <f t="shared" si="40"/>
        <v>6080</v>
      </c>
      <c r="P111" s="88">
        <f t="shared" si="40"/>
        <v>14180</v>
      </c>
      <c r="Q111" s="88">
        <f t="shared" si="40"/>
        <v>1190.1199999999999</v>
      </c>
      <c r="R111" s="88">
        <f t="shared" si="40"/>
        <v>42600</v>
      </c>
      <c r="S111" s="88">
        <f t="shared" si="40"/>
        <v>20568.940000000002</v>
      </c>
      <c r="T111" s="88">
        <f t="shared" si="40"/>
        <v>30680</v>
      </c>
      <c r="U111" s="88">
        <f t="shared" si="40"/>
        <v>179431.06</v>
      </c>
      <c r="V111" s="89"/>
    </row>
    <row r="112" spans="1:22" s="30" customFormat="1" ht="9.9499999999999993" customHeight="1" thickBot="1" x14ac:dyDescent="0.3">
      <c r="A112" s="42"/>
      <c r="B112" s="151"/>
      <c r="C112" s="152"/>
      <c r="D112" s="153"/>
      <c r="E112" s="153"/>
      <c r="F112" s="154"/>
      <c r="G112" s="155"/>
      <c r="H112" s="155"/>
      <c r="I112" s="156"/>
      <c r="J112" s="156"/>
      <c r="K112" s="156"/>
      <c r="L112" s="156"/>
      <c r="M112" s="156"/>
      <c r="N112" s="157"/>
      <c r="O112" s="157"/>
      <c r="P112" s="157"/>
      <c r="Q112" s="158"/>
      <c r="R112" s="157"/>
      <c r="S112" s="157"/>
      <c r="T112" s="157"/>
      <c r="U112" s="159"/>
      <c r="V112" s="44"/>
    </row>
    <row r="113" spans="1:22" ht="18" customHeight="1" thickBot="1" x14ac:dyDescent="0.3">
      <c r="A113" s="90" t="s">
        <v>128</v>
      </c>
      <c r="B113" s="91"/>
      <c r="C113" s="91"/>
      <c r="D113" s="91"/>
      <c r="E113" s="92"/>
      <c r="F113" s="90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2"/>
    </row>
    <row r="114" spans="1:22" s="30" customFormat="1" ht="32.1" customHeight="1" x14ac:dyDescent="0.25">
      <c r="A114" s="50">
        <v>1</v>
      </c>
      <c r="B114" s="235" t="s">
        <v>129</v>
      </c>
      <c r="C114" s="66" t="s">
        <v>38</v>
      </c>
      <c r="D114" s="52" t="s">
        <v>130</v>
      </c>
      <c r="E114" s="52" t="s">
        <v>99</v>
      </c>
      <c r="F114" s="119" t="s">
        <v>36</v>
      </c>
      <c r="G114" s="69">
        <v>44256</v>
      </c>
      <c r="H114" s="69">
        <v>44440</v>
      </c>
      <c r="I114" s="145">
        <v>80000</v>
      </c>
      <c r="J114" s="57">
        <v>7400.87</v>
      </c>
      <c r="K114" s="57">
        <v>25</v>
      </c>
      <c r="L114" s="59">
        <f>+I114*2.87%</f>
        <v>2296</v>
      </c>
      <c r="M114" s="59">
        <f>+I114*7.1%</f>
        <v>5679.9999999999991</v>
      </c>
      <c r="N114" s="71">
        <v>717.6</v>
      </c>
      <c r="O114" s="59">
        <f>+I114*3.04%</f>
        <v>2432</v>
      </c>
      <c r="P114" s="59">
        <f>+I114*7.09%</f>
        <v>5672</v>
      </c>
      <c r="Q114" s="122">
        <v>0</v>
      </c>
      <c r="R114" s="59">
        <f>SUM(K114:P114)</f>
        <v>16822.599999999999</v>
      </c>
      <c r="S114" s="59">
        <f>+J114+K114+L114+O114+Q114</f>
        <v>12153.869999999999</v>
      </c>
      <c r="T114" s="59">
        <f>+M114+N114+P114</f>
        <v>12069.599999999999</v>
      </c>
      <c r="U114" s="123">
        <f>+I114-S114</f>
        <v>67846.13</v>
      </c>
      <c r="V114" s="63">
        <v>112</v>
      </c>
    </row>
    <row r="115" spans="1:22" s="30" customFormat="1" ht="30" customHeight="1" x14ac:dyDescent="0.25">
      <c r="A115" s="64">
        <v>2</v>
      </c>
      <c r="B115" s="236" t="s">
        <v>131</v>
      </c>
      <c r="C115" s="66" t="s">
        <v>38</v>
      </c>
      <c r="D115" s="66" t="s">
        <v>130</v>
      </c>
      <c r="E115" s="66" t="s">
        <v>132</v>
      </c>
      <c r="F115" s="176" t="s">
        <v>36</v>
      </c>
      <c r="G115" s="69">
        <v>44256</v>
      </c>
      <c r="H115" s="69">
        <v>44440</v>
      </c>
      <c r="I115" s="145">
        <v>45000</v>
      </c>
      <c r="J115" s="145">
        <v>1148.33</v>
      </c>
      <c r="K115" s="145">
        <v>25</v>
      </c>
      <c r="L115" s="71">
        <f>+I115*2.87%</f>
        <v>1291.5</v>
      </c>
      <c r="M115" s="71">
        <f>+I115*7.1%</f>
        <v>3194.9999999999995</v>
      </c>
      <c r="N115" s="71">
        <f>+I115*1.15%</f>
        <v>517.5</v>
      </c>
      <c r="O115" s="71">
        <f>+I115*3.04%</f>
        <v>1368</v>
      </c>
      <c r="P115" s="71">
        <f>+I115*7.09%</f>
        <v>3190.5</v>
      </c>
      <c r="Q115" s="146">
        <v>0</v>
      </c>
      <c r="R115" s="71">
        <f>SUM(K115:P115)</f>
        <v>9587.5</v>
      </c>
      <c r="S115" s="71">
        <f>+J115+K115+L115+O115+Q115</f>
        <v>3832.83</v>
      </c>
      <c r="T115" s="71">
        <f>+M115+N115+P115</f>
        <v>6903</v>
      </c>
      <c r="U115" s="147">
        <f>+I115-S115</f>
        <v>41167.17</v>
      </c>
      <c r="V115" s="75">
        <v>112</v>
      </c>
    </row>
    <row r="116" spans="1:22" s="30" customFormat="1" ht="30" customHeight="1" thickBot="1" x14ac:dyDescent="0.3">
      <c r="A116" s="64">
        <v>3</v>
      </c>
      <c r="B116" s="237" t="s">
        <v>133</v>
      </c>
      <c r="C116" s="80" t="s">
        <v>38</v>
      </c>
      <c r="D116" s="66" t="s">
        <v>130</v>
      </c>
      <c r="E116" s="66" t="s">
        <v>132</v>
      </c>
      <c r="F116" s="176" t="s">
        <v>36</v>
      </c>
      <c r="G116" s="69">
        <v>44287</v>
      </c>
      <c r="H116" s="69">
        <v>44470</v>
      </c>
      <c r="I116" s="145">
        <v>40000</v>
      </c>
      <c r="J116" s="145">
        <v>442.65</v>
      </c>
      <c r="K116" s="145">
        <v>25</v>
      </c>
      <c r="L116" s="71">
        <f>+I116*2.87%</f>
        <v>1148</v>
      </c>
      <c r="M116" s="71">
        <f>+I116*7.1%</f>
        <v>2839.9999999999995</v>
      </c>
      <c r="N116" s="71">
        <f>+I116*1.15%</f>
        <v>460</v>
      </c>
      <c r="O116" s="71">
        <f>+I116*3.04%</f>
        <v>1216</v>
      </c>
      <c r="P116" s="71">
        <f>+I116*7.09%</f>
        <v>2836</v>
      </c>
      <c r="Q116" s="146">
        <v>0</v>
      </c>
      <c r="R116" s="71">
        <f>SUM(K116:P116)</f>
        <v>8525</v>
      </c>
      <c r="S116" s="71">
        <f>+J116+K116+L116+O116+Q116</f>
        <v>2831.65</v>
      </c>
      <c r="T116" s="71">
        <f>+M116+N116+P116</f>
        <v>6136</v>
      </c>
      <c r="U116" s="147">
        <f>+I116-S116</f>
        <v>37168.35</v>
      </c>
      <c r="V116" s="75">
        <v>112</v>
      </c>
    </row>
    <row r="117" spans="1:22" s="30" customFormat="1" ht="20.100000000000001" customHeight="1" thickBot="1" x14ac:dyDescent="0.3">
      <c r="A117" s="105"/>
      <c r="B117" s="86"/>
      <c r="C117" s="86"/>
      <c r="D117" s="86"/>
      <c r="E117" s="86"/>
      <c r="F117" s="86"/>
      <c r="G117" s="86"/>
      <c r="H117" s="87"/>
      <c r="I117" s="88">
        <f>SUM(I114:I116)</f>
        <v>165000</v>
      </c>
      <c r="J117" s="88">
        <f>SUM(J114:J116)</f>
        <v>8991.85</v>
      </c>
      <c r="K117" s="88">
        <f t="shared" ref="K117:U117" si="41">SUM(K114:K116)</f>
        <v>75</v>
      </c>
      <c r="L117" s="88">
        <f t="shared" si="41"/>
        <v>4735.5</v>
      </c>
      <c r="M117" s="88">
        <f t="shared" si="41"/>
        <v>11714.999999999998</v>
      </c>
      <c r="N117" s="88">
        <f t="shared" si="41"/>
        <v>1695.1</v>
      </c>
      <c r="O117" s="88">
        <f t="shared" si="41"/>
        <v>5016</v>
      </c>
      <c r="P117" s="88">
        <f t="shared" si="41"/>
        <v>11698.5</v>
      </c>
      <c r="Q117" s="106">
        <f t="shared" si="41"/>
        <v>0</v>
      </c>
      <c r="R117" s="88">
        <f t="shared" si="41"/>
        <v>34935.1</v>
      </c>
      <c r="S117" s="88">
        <f t="shared" si="41"/>
        <v>18818.349999999999</v>
      </c>
      <c r="T117" s="88">
        <f t="shared" si="41"/>
        <v>25108.6</v>
      </c>
      <c r="U117" s="88">
        <f t="shared" si="41"/>
        <v>146181.65</v>
      </c>
      <c r="V117" s="89"/>
    </row>
    <row r="118" spans="1:22" s="30" customFormat="1" ht="9.9499999999999993" customHeight="1" thickBot="1" x14ac:dyDescent="0.3">
      <c r="A118" s="42"/>
      <c r="B118" s="151"/>
      <c r="C118" s="152"/>
      <c r="D118" s="153"/>
      <c r="E118" s="153"/>
      <c r="F118" s="154"/>
      <c r="G118" s="155"/>
      <c r="H118" s="155"/>
      <c r="I118" s="156"/>
      <c r="J118" s="156"/>
      <c r="K118" s="156"/>
      <c r="L118" s="156"/>
      <c r="M118" s="156"/>
      <c r="N118" s="157"/>
      <c r="O118" s="157"/>
      <c r="P118" s="157"/>
      <c r="Q118" s="158"/>
      <c r="R118" s="157"/>
      <c r="S118" s="157"/>
      <c r="T118" s="157"/>
      <c r="U118" s="159"/>
      <c r="V118" s="44"/>
    </row>
    <row r="119" spans="1:22" ht="18" customHeight="1" thickBot="1" x14ac:dyDescent="0.3">
      <c r="A119" s="90" t="s">
        <v>134</v>
      </c>
      <c r="B119" s="91"/>
      <c r="C119" s="91"/>
      <c r="D119" s="91"/>
      <c r="E119" s="92"/>
      <c r="F119" s="90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2"/>
    </row>
    <row r="120" spans="1:22" ht="30" customHeight="1" thickBot="1" x14ac:dyDescent="0.3">
      <c r="A120" s="93">
        <v>1</v>
      </c>
      <c r="B120" s="238" t="s">
        <v>135</v>
      </c>
      <c r="C120" s="80" t="s">
        <v>38</v>
      </c>
      <c r="D120" s="95" t="s">
        <v>134</v>
      </c>
      <c r="E120" s="239" t="s">
        <v>136</v>
      </c>
      <c r="F120" s="240" t="s">
        <v>36</v>
      </c>
      <c r="G120" s="69">
        <v>44256</v>
      </c>
      <c r="H120" s="69">
        <v>44440</v>
      </c>
      <c r="I120" s="241">
        <v>50000</v>
      </c>
      <c r="J120" s="59">
        <v>1854</v>
      </c>
      <c r="K120" s="241">
        <v>25</v>
      </c>
      <c r="L120" s="221">
        <f>+I120*2.87%</f>
        <v>1435</v>
      </c>
      <c r="M120" s="221">
        <f>+I120*7.1%</f>
        <v>3549.9999999999995</v>
      </c>
      <c r="N120" s="241">
        <f>I120*1.15%</f>
        <v>575</v>
      </c>
      <c r="O120" s="221">
        <f>+I120*3.04%</f>
        <v>1520</v>
      </c>
      <c r="P120" s="221">
        <f>+I120*7.09%</f>
        <v>3545.0000000000005</v>
      </c>
      <c r="Q120" s="242">
        <v>0</v>
      </c>
      <c r="R120" s="221">
        <f>SUM(K120:P120)</f>
        <v>10650</v>
      </c>
      <c r="S120" s="221">
        <f>+J120+K120+L120+O120+Q120</f>
        <v>4834</v>
      </c>
      <c r="T120" s="221">
        <f>+M120+N120+P120</f>
        <v>7670</v>
      </c>
      <c r="U120" s="223">
        <f>+I120-S120</f>
        <v>45166</v>
      </c>
      <c r="V120" s="116">
        <v>112</v>
      </c>
    </row>
    <row r="121" spans="1:22" ht="18" customHeight="1" thickBot="1" x14ac:dyDescent="0.3">
      <c r="A121" s="105"/>
      <c r="B121" s="86"/>
      <c r="C121" s="86"/>
      <c r="D121" s="86"/>
      <c r="E121" s="86"/>
      <c r="F121" s="86"/>
      <c r="G121" s="86"/>
      <c r="H121" s="87"/>
      <c r="I121" s="88">
        <f>SUM(I120)</f>
        <v>50000</v>
      </c>
      <c r="J121" s="88">
        <f>SUM(J120)</f>
        <v>1854</v>
      </c>
      <c r="K121" s="88">
        <f t="shared" ref="K121:U121" si="42">SUM(K120)</f>
        <v>25</v>
      </c>
      <c r="L121" s="88">
        <f t="shared" si="42"/>
        <v>1435</v>
      </c>
      <c r="M121" s="88">
        <f t="shared" si="42"/>
        <v>3549.9999999999995</v>
      </c>
      <c r="N121" s="88">
        <f t="shared" si="42"/>
        <v>575</v>
      </c>
      <c r="O121" s="88">
        <f t="shared" si="42"/>
        <v>1520</v>
      </c>
      <c r="P121" s="88">
        <f t="shared" si="42"/>
        <v>3545.0000000000005</v>
      </c>
      <c r="Q121" s="88">
        <f t="shared" si="42"/>
        <v>0</v>
      </c>
      <c r="R121" s="88">
        <f t="shared" si="42"/>
        <v>10650</v>
      </c>
      <c r="S121" s="88">
        <f t="shared" si="42"/>
        <v>4834</v>
      </c>
      <c r="T121" s="88">
        <f t="shared" si="42"/>
        <v>7670</v>
      </c>
      <c r="U121" s="88">
        <f t="shared" si="42"/>
        <v>45166</v>
      </c>
      <c r="V121" s="89"/>
    </row>
    <row r="122" spans="1:22" s="7" customFormat="1" ht="9.9499999999999993" customHeight="1" thickBot="1" x14ac:dyDescent="0.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2"/>
      <c r="R122" s="9"/>
      <c r="S122" s="9"/>
      <c r="T122" s="9"/>
      <c r="U122" s="9"/>
      <c r="V122" s="9"/>
    </row>
    <row r="123" spans="1:22" s="30" customFormat="1" ht="20.100000000000001" customHeight="1" thickBot="1" x14ac:dyDescent="0.3">
      <c r="A123" s="90" t="s">
        <v>137</v>
      </c>
      <c r="B123" s="91"/>
      <c r="C123" s="91"/>
      <c r="D123" s="91"/>
      <c r="E123" s="92"/>
      <c r="F123" s="90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2"/>
    </row>
    <row r="124" spans="1:22" s="30" customFormat="1" ht="30" customHeight="1" thickBot="1" x14ac:dyDescent="0.3">
      <c r="A124" s="93">
        <v>1</v>
      </c>
      <c r="B124" s="243" t="s">
        <v>138</v>
      </c>
      <c r="C124" s="80" t="s">
        <v>38</v>
      </c>
      <c r="D124" s="80" t="s">
        <v>139</v>
      </c>
      <c r="E124" s="239" t="s">
        <v>136</v>
      </c>
      <c r="F124" s="240" t="s">
        <v>36</v>
      </c>
      <c r="G124" s="98">
        <v>44287</v>
      </c>
      <c r="H124" s="244">
        <v>44470</v>
      </c>
      <c r="I124" s="241">
        <v>50000</v>
      </c>
      <c r="J124" s="59">
        <v>1854</v>
      </c>
      <c r="K124" s="241">
        <v>25</v>
      </c>
      <c r="L124" s="221">
        <f>+I124*2.87%</f>
        <v>1435</v>
      </c>
      <c r="M124" s="221">
        <f>+I124*7.1%</f>
        <v>3549.9999999999995</v>
      </c>
      <c r="N124" s="241">
        <f>I124*1.15%</f>
        <v>575</v>
      </c>
      <c r="O124" s="221">
        <f>+I124*3.04%</f>
        <v>1520</v>
      </c>
      <c r="P124" s="221">
        <f>+I124*7.09%</f>
        <v>3545.0000000000005</v>
      </c>
      <c r="Q124" s="242">
        <v>0</v>
      </c>
      <c r="R124" s="221">
        <f>SUM(K124:P124)</f>
        <v>10650</v>
      </c>
      <c r="S124" s="221">
        <f>+J124+K124+L124+O124+Q124</f>
        <v>4834</v>
      </c>
      <c r="T124" s="221">
        <f>+M124+N124+P124</f>
        <v>7670</v>
      </c>
      <c r="U124" s="223">
        <f>+I124-S124</f>
        <v>45166</v>
      </c>
      <c r="V124" s="116">
        <v>112</v>
      </c>
    </row>
    <row r="125" spans="1:22" s="30" customFormat="1" ht="18" customHeight="1" thickBot="1" x14ac:dyDescent="0.3">
      <c r="A125" s="105"/>
      <c r="B125" s="86"/>
      <c r="C125" s="86"/>
      <c r="D125" s="86"/>
      <c r="E125" s="86"/>
      <c r="F125" s="86"/>
      <c r="G125" s="86"/>
      <c r="H125" s="87"/>
      <c r="I125" s="88">
        <f>SUM(I124)</f>
        <v>50000</v>
      </c>
      <c r="J125" s="88">
        <f>SUM(J124)</f>
        <v>1854</v>
      </c>
      <c r="K125" s="88">
        <f t="shared" ref="K125:U125" si="43">SUM(K124)</f>
        <v>25</v>
      </c>
      <c r="L125" s="88">
        <f t="shared" si="43"/>
        <v>1435</v>
      </c>
      <c r="M125" s="88">
        <f t="shared" si="43"/>
        <v>3549.9999999999995</v>
      </c>
      <c r="N125" s="88">
        <f t="shared" si="43"/>
        <v>575</v>
      </c>
      <c r="O125" s="88">
        <f t="shared" si="43"/>
        <v>1520</v>
      </c>
      <c r="P125" s="88">
        <f t="shared" si="43"/>
        <v>3545.0000000000005</v>
      </c>
      <c r="Q125" s="88">
        <f t="shared" si="43"/>
        <v>0</v>
      </c>
      <c r="R125" s="88">
        <f t="shared" si="43"/>
        <v>10650</v>
      </c>
      <c r="S125" s="88">
        <f t="shared" si="43"/>
        <v>4834</v>
      </c>
      <c r="T125" s="88">
        <f t="shared" si="43"/>
        <v>7670</v>
      </c>
      <c r="U125" s="88">
        <f t="shared" si="43"/>
        <v>45166</v>
      </c>
      <c r="V125" s="89"/>
    </row>
    <row r="126" spans="1:22" s="30" customFormat="1" ht="9.9499999999999993" customHeight="1" thickBot="1" x14ac:dyDescent="0.3">
      <c r="A126" s="245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7"/>
      <c r="R126" s="246"/>
      <c r="S126" s="246"/>
      <c r="T126" s="246"/>
      <c r="U126" s="246"/>
      <c r="V126" s="246"/>
    </row>
    <row r="127" spans="1:22" s="30" customFormat="1" ht="20.100000000000001" customHeight="1" thickBot="1" x14ac:dyDescent="0.3">
      <c r="A127" s="46" t="s">
        <v>140</v>
      </c>
      <c r="B127" s="47"/>
      <c r="C127" s="47"/>
      <c r="D127" s="47"/>
      <c r="E127" s="47"/>
      <c r="F127" s="248"/>
      <c r="G127" s="249"/>
      <c r="H127" s="249"/>
      <c r="I127" s="249"/>
      <c r="J127" s="249"/>
      <c r="K127" s="249"/>
      <c r="L127" s="250"/>
      <c r="M127" s="249"/>
      <c r="N127" s="249"/>
      <c r="O127" s="251"/>
      <c r="P127" s="249"/>
      <c r="Q127" s="252"/>
      <c r="R127" s="249"/>
      <c r="S127" s="253"/>
      <c r="T127" s="253"/>
      <c r="U127" s="253"/>
      <c r="V127" s="254"/>
    </row>
    <row r="128" spans="1:22" s="30" customFormat="1" ht="20.100000000000001" customHeight="1" x14ac:dyDescent="0.25">
      <c r="A128" s="50">
        <v>1</v>
      </c>
      <c r="B128" s="255" t="s">
        <v>141</v>
      </c>
      <c r="C128" s="52" t="s">
        <v>38</v>
      </c>
      <c r="D128" s="52" t="s">
        <v>140</v>
      </c>
      <c r="E128" s="256" t="s">
        <v>142</v>
      </c>
      <c r="F128" s="119" t="s">
        <v>36</v>
      </c>
      <c r="G128" s="55">
        <v>44287</v>
      </c>
      <c r="H128" s="257">
        <v>44470</v>
      </c>
      <c r="I128" s="57">
        <v>35000</v>
      </c>
      <c r="J128" s="57">
        <v>0</v>
      </c>
      <c r="K128" s="57">
        <v>25</v>
      </c>
      <c r="L128" s="59">
        <f>+I128*2.87%</f>
        <v>1004.5</v>
      </c>
      <c r="M128" s="59">
        <f>+I128*7.1%</f>
        <v>2485</v>
      </c>
      <c r="N128" s="59">
        <f>+I128*1.15%</f>
        <v>402.5</v>
      </c>
      <c r="O128" s="59">
        <f>+I128*3.04%</f>
        <v>1064</v>
      </c>
      <c r="P128" s="59">
        <f>+I128*7.09%</f>
        <v>2481.5</v>
      </c>
      <c r="Q128" s="122">
        <v>0</v>
      </c>
      <c r="R128" s="59">
        <f>SUM(K128:P128)</f>
        <v>7462.5</v>
      </c>
      <c r="S128" s="59">
        <f>+J128+K128+L128+O128+Q128</f>
        <v>2093.5</v>
      </c>
      <c r="T128" s="59">
        <f>+M128+N128+P128</f>
        <v>5369</v>
      </c>
      <c r="U128" s="123">
        <f>+I128-S128</f>
        <v>32906.5</v>
      </c>
      <c r="V128" s="63">
        <v>112</v>
      </c>
    </row>
    <row r="129" spans="1:22" s="30" customFormat="1" ht="36" customHeight="1" thickBot="1" x14ac:dyDescent="0.3">
      <c r="A129" s="78">
        <v>2</v>
      </c>
      <c r="B129" s="258" t="s">
        <v>143</v>
      </c>
      <c r="C129" s="80" t="s">
        <v>38</v>
      </c>
      <c r="D129" s="80" t="s">
        <v>140</v>
      </c>
      <c r="E129" s="259" t="s">
        <v>142</v>
      </c>
      <c r="F129" s="109" t="s">
        <v>36</v>
      </c>
      <c r="G129" s="125">
        <v>44287</v>
      </c>
      <c r="H129" s="260">
        <v>44470</v>
      </c>
      <c r="I129" s="112">
        <v>35000</v>
      </c>
      <c r="J129" s="112">
        <v>0</v>
      </c>
      <c r="K129" s="112">
        <v>25</v>
      </c>
      <c r="L129" s="113">
        <f>+I129*2.87%</f>
        <v>1004.5</v>
      </c>
      <c r="M129" s="113">
        <f>+I129*7.1%</f>
        <v>2485</v>
      </c>
      <c r="N129" s="113">
        <f>+I129*1.15%</f>
        <v>402.5</v>
      </c>
      <c r="O129" s="113">
        <f>+I129*3.04%</f>
        <v>1064</v>
      </c>
      <c r="P129" s="113">
        <f>+I129*7.09%</f>
        <v>2481.5</v>
      </c>
      <c r="Q129" s="128">
        <v>0</v>
      </c>
      <c r="R129" s="113">
        <f>SUM(K129:P129)</f>
        <v>7462.5</v>
      </c>
      <c r="S129" s="113">
        <f>+J129+K129+L129+O129+Q129</f>
        <v>2093.5</v>
      </c>
      <c r="T129" s="113">
        <f>+M129+N129+P129</f>
        <v>5369</v>
      </c>
      <c r="U129" s="115">
        <f>+I129-S129</f>
        <v>32906.5</v>
      </c>
      <c r="V129" s="116">
        <v>112</v>
      </c>
    </row>
    <row r="130" spans="1:22" s="30" customFormat="1" ht="18" customHeight="1" thickBot="1" x14ac:dyDescent="0.3">
      <c r="A130" s="85"/>
      <c r="B130" s="129"/>
      <c r="C130" s="129"/>
      <c r="D130" s="129"/>
      <c r="E130" s="129"/>
      <c r="F130" s="129"/>
      <c r="G130" s="129"/>
      <c r="H130" s="130"/>
      <c r="I130" s="131">
        <f>SUM(I128:I129)</f>
        <v>70000</v>
      </c>
      <c r="J130" s="131">
        <f t="shared" ref="J130:U130" si="44">SUM(J128:J129)</f>
        <v>0</v>
      </c>
      <c r="K130" s="131">
        <f t="shared" si="44"/>
        <v>50</v>
      </c>
      <c r="L130" s="131">
        <f t="shared" si="44"/>
        <v>2009</v>
      </c>
      <c r="M130" s="131">
        <f t="shared" si="44"/>
        <v>4970</v>
      </c>
      <c r="N130" s="131">
        <f t="shared" si="44"/>
        <v>805</v>
      </c>
      <c r="O130" s="131">
        <f t="shared" si="44"/>
        <v>2128</v>
      </c>
      <c r="P130" s="131">
        <f t="shared" si="44"/>
        <v>4963</v>
      </c>
      <c r="Q130" s="131">
        <f t="shared" si="44"/>
        <v>0</v>
      </c>
      <c r="R130" s="131">
        <f t="shared" si="44"/>
        <v>14925</v>
      </c>
      <c r="S130" s="131">
        <f t="shared" si="44"/>
        <v>4187</v>
      </c>
      <c r="T130" s="131">
        <f t="shared" si="44"/>
        <v>10738</v>
      </c>
      <c r="U130" s="131">
        <f t="shared" si="44"/>
        <v>65813</v>
      </c>
      <c r="V130" s="170"/>
    </row>
    <row r="131" spans="1:22" s="30" customFormat="1" ht="9.9499999999999993" customHeight="1" thickBot="1" x14ac:dyDescent="0.3">
      <c r="A131" s="245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7"/>
      <c r="R131" s="246"/>
      <c r="S131" s="246"/>
      <c r="T131" s="246"/>
      <c r="U131" s="246"/>
      <c r="V131" s="246"/>
    </row>
    <row r="132" spans="1:22" ht="18" customHeight="1" thickBot="1" x14ac:dyDescent="0.3">
      <c r="A132" s="46" t="s">
        <v>144</v>
      </c>
      <c r="B132" s="47"/>
      <c r="C132" s="47"/>
      <c r="D132" s="47"/>
      <c r="E132" s="48"/>
      <c r="F132" s="46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8"/>
    </row>
    <row r="133" spans="1:22" ht="18" customHeight="1" x14ac:dyDescent="0.25">
      <c r="A133" s="261">
        <v>1</v>
      </c>
      <c r="B133" s="262" t="s">
        <v>145</v>
      </c>
      <c r="C133" s="52" t="s">
        <v>38</v>
      </c>
      <c r="D133" s="52" t="s">
        <v>144</v>
      </c>
      <c r="E133" s="263" t="s">
        <v>146</v>
      </c>
      <c r="F133" s="119" t="s">
        <v>36</v>
      </c>
      <c r="G133" s="55">
        <v>44317</v>
      </c>
      <c r="H133" s="55">
        <v>44501</v>
      </c>
      <c r="I133" s="57">
        <v>35000</v>
      </c>
      <c r="J133" s="57">
        <v>0</v>
      </c>
      <c r="K133" s="57">
        <v>25</v>
      </c>
      <c r="L133" s="59">
        <f>+I133*2.87%</f>
        <v>1004.5</v>
      </c>
      <c r="M133" s="59">
        <f>+I133*7.1%</f>
        <v>2485</v>
      </c>
      <c r="N133" s="59">
        <f>+I133*1.15%</f>
        <v>402.5</v>
      </c>
      <c r="O133" s="59">
        <f>+I133*3.04%</f>
        <v>1064</v>
      </c>
      <c r="P133" s="59">
        <f>+I133*7.09%</f>
        <v>2481.5</v>
      </c>
      <c r="Q133" s="122">
        <v>0</v>
      </c>
      <c r="R133" s="59">
        <f>SUM(K133:P133)</f>
        <v>7462.5</v>
      </c>
      <c r="S133" s="59">
        <f>+J133+K133+L133+O133+Q133</f>
        <v>2093.5</v>
      </c>
      <c r="T133" s="59">
        <f>+M133+N133+P133</f>
        <v>5369</v>
      </c>
      <c r="U133" s="123">
        <f>+I133-S133</f>
        <v>32906.5</v>
      </c>
      <c r="V133" s="63">
        <v>112</v>
      </c>
    </row>
    <row r="134" spans="1:22" ht="18" customHeight="1" x14ac:dyDescent="0.25">
      <c r="A134" s="264">
        <v>2</v>
      </c>
      <c r="B134" s="265" t="s">
        <v>147</v>
      </c>
      <c r="C134" s="66" t="s">
        <v>34</v>
      </c>
      <c r="D134" s="66" t="s">
        <v>144</v>
      </c>
      <c r="E134" s="266" t="s">
        <v>146</v>
      </c>
      <c r="F134" s="176" t="s">
        <v>36</v>
      </c>
      <c r="G134" s="69">
        <v>44440</v>
      </c>
      <c r="H134" s="76">
        <v>44621</v>
      </c>
      <c r="I134" s="145">
        <v>35000</v>
      </c>
      <c r="J134" s="145">
        <v>0</v>
      </c>
      <c r="K134" s="145">
        <v>25</v>
      </c>
      <c r="L134" s="71">
        <f>+I134*2.87%</f>
        <v>1004.5</v>
      </c>
      <c r="M134" s="71">
        <f>+I134*7.1%</f>
        <v>2485</v>
      </c>
      <c r="N134" s="71">
        <f>+I134*1.15%</f>
        <v>402.5</v>
      </c>
      <c r="O134" s="71">
        <f>+I134*3.04%</f>
        <v>1064</v>
      </c>
      <c r="P134" s="71">
        <f>+I134*7.09%</f>
        <v>2481.5</v>
      </c>
      <c r="Q134" s="146">
        <v>0</v>
      </c>
      <c r="R134" s="71">
        <f>SUM(K134:P134)</f>
        <v>7462.5</v>
      </c>
      <c r="S134" s="71">
        <f>+J134+K134+L134+O134+Q134</f>
        <v>2093.5</v>
      </c>
      <c r="T134" s="71">
        <f>+M134+N134+P134</f>
        <v>5369</v>
      </c>
      <c r="U134" s="147">
        <f>+I134-S134</f>
        <v>32906.5</v>
      </c>
      <c r="V134" s="75">
        <v>112</v>
      </c>
    </row>
    <row r="135" spans="1:22" ht="18" customHeight="1" x14ac:dyDescent="0.25">
      <c r="A135" s="264">
        <v>3</v>
      </c>
      <c r="B135" s="265" t="s">
        <v>148</v>
      </c>
      <c r="C135" s="66" t="s">
        <v>34</v>
      </c>
      <c r="D135" s="66" t="s">
        <v>144</v>
      </c>
      <c r="E135" s="266" t="s">
        <v>146</v>
      </c>
      <c r="F135" s="176" t="s">
        <v>36</v>
      </c>
      <c r="G135" s="69">
        <v>44440</v>
      </c>
      <c r="H135" s="76">
        <v>44621</v>
      </c>
      <c r="I135" s="145">
        <v>35000</v>
      </c>
      <c r="J135" s="145">
        <v>0</v>
      </c>
      <c r="K135" s="145">
        <v>25</v>
      </c>
      <c r="L135" s="71">
        <f>+I135*2.87%</f>
        <v>1004.5</v>
      </c>
      <c r="M135" s="71">
        <f>+I135*7.1%</f>
        <v>2485</v>
      </c>
      <c r="N135" s="71">
        <f>+I135*1.15%</f>
        <v>402.5</v>
      </c>
      <c r="O135" s="71">
        <f>+I135*3.04%</f>
        <v>1064</v>
      </c>
      <c r="P135" s="71">
        <f>+I135*7.09%</f>
        <v>2481.5</v>
      </c>
      <c r="Q135" s="146">
        <v>0</v>
      </c>
      <c r="R135" s="71">
        <f>SUM(K135:P135)</f>
        <v>7462.5</v>
      </c>
      <c r="S135" s="71">
        <f>+J135+K135+L135+O135+Q135</f>
        <v>2093.5</v>
      </c>
      <c r="T135" s="71">
        <f>+M135+N135+P135</f>
        <v>5369</v>
      </c>
      <c r="U135" s="147">
        <f>+I135-S135</f>
        <v>32906.5</v>
      </c>
      <c r="V135" s="75">
        <v>112</v>
      </c>
    </row>
    <row r="136" spans="1:22" ht="18" customHeight="1" x14ac:dyDescent="0.25">
      <c r="A136" s="264">
        <v>4</v>
      </c>
      <c r="B136" s="265" t="s">
        <v>149</v>
      </c>
      <c r="C136" s="66" t="s">
        <v>34</v>
      </c>
      <c r="D136" s="66" t="s">
        <v>144</v>
      </c>
      <c r="E136" s="266" t="s">
        <v>146</v>
      </c>
      <c r="F136" s="176" t="s">
        <v>36</v>
      </c>
      <c r="G136" s="69">
        <v>44317</v>
      </c>
      <c r="H136" s="69">
        <v>44501</v>
      </c>
      <c r="I136" s="145">
        <v>45000</v>
      </c>
      <c r="J136" s="145">
        <v>1148.33</v>
      </c>
      <c r="K136" s="145">
        <v>25</v>
      </c>
      <c r="L136" s="71">
        <f>+I136*2.87%</f>
        <v>1291.5</v>
      </c>
      <c r="M136" s="71">
        <f>+I136*7.1%</f>
        <v>3194.9999999999995</v>
      </c>
      <c r="N136" s="71">
        <f>+I136*1.15%</f>
        <v>517.5</v>
      </c>
      <c r="O136" s="71">
        <f>+I136*3.04%</f>
        <v>1368</v>
      </c>
      <c r="P136" s="71">
        <f>+I136*7.09%</f>
        <v>3190.5</v>
      </c>
      <c r="Q136" s="146">
        <v>0</v>
      </c>
      <c r="R136" s="71">
        <f>SUM(K136:P136)</f>
        <v>9587.5</v>
      </c>
      <c r="S136" s="71">
        <f>+J136+K136+L136+O136+Q136</f>
        <v>3832.83</v>
      </c>
      <c r="T136" s="71">
        <f>+M136+N136+P136</f>
        <v>6903</v>
      </c>
      <c r="U136" s="147">
        <f>+I136-S136</f>
        <v>41167.17</v>
      </c>
      <c r="V136" s="75">
        <v>112</v>
      </c>
    </row>
    <row r="137" spans="1:22" ht="18" customHeight="1" thickBot="1" x14ac:dyDescent="0.3">
      <c r="A137" s="267">
        <v>5</v>
      </c>
      <c r="B137" s="268" t="s">
        <v>150</v>
      </c>
      <c r="C137" s="80" t="s">
        <v>34</v>
      </c>
      <c r="D137" s="80" t="s">
        <v>144</v>
      </c>
      <c r="E137" s="269" t="s">
        <v>146</v>
      </c>
      <c r="F137" s="109" t="s">
        <v>36</v>
      </c>
      <c r="G137" s="260">
        <v>44331</v>
      </c>
      <c r="H137" s="260">
        <v>44515</v>
      </c>
      <c r="I137" s="112">
        <v>45000</v>
      </c>
      <c r="J137" s="112">
        <v>1148.33</v>
      </c>
      <c r="K137" s="112">
        <v>25</v>
      </c>
      <c r="L137" s="113">
        <f>+I137*2.87%</f>
        <v>1291.5</v>
      </c>
      <c r="M137" s="113">
        <f>+I137*7.1%</f>
        <v>3194.9999999999995</v>
      </c>
      <c r="N137" s="113">
        <f>+I137*1.15%</f>
        <v>517.5</v>
      </c>
      <c r="O137" s="113">
        <f>+I137*3.04%</f>
        <v>1368</v>
      </c>
      <c r="P137" s="113">
        <f>+I137*7.09%</f>
        <v>3190.5</v>
      </c>
      <c r="Q137" s="128">
        <v>0</v>
      </c>
      <c r="R137" s="113">
        <f>SUM(K137:P137)</f>
        <v>9587.5</v>
      </c>
      <c r="S137" s="113">
        <f>+J137+K137+L137+O137+Q137</f>
        <v>3832.83</v>
      </c>
      <c r="T137" s="113">
        <f>+M137+N137+P137</f>
        <v>6903</v>
      </c>
      <c r="U137" s="115">
        <f>+I137-S137</f>
        <v>41167.17</v>
      </c>
      <c r="V137" s="116">
        <v>112</v>
      </c>
    </row>
    <row r="138" spans="1:22" ht="18" customHeight="1" thickBot="1" x14ac:dyDescent="0.3">
      <c r="A138" s="85"/>
      <c r="B138" s="129"/>
      <c r="C138" s="129"/>
      <c r="D138" s="129"/>
      <c r="E138" s="129"/>
      <c r="F138" s="129"/>
      <c r="G138" s="129"/>
      <c r="H138" s="130"/>
      <c r="I138" s="131">
        <f>SUM(I133:I137)</f>
        <v>195000</v>
      </c>
      <c r="J138" s="131">
        <f>SUM(J133:J137)</f>
        <v>2296.66</v>
      </c>
      <c r="K138" s="131">
        <f>SUM(K133:K137)</f>
        <v>125</v>
      </c>
      <c r="L138" s="131">
        <f>SUM(L133:L137)</f>
        <v>5596.5</v>
      </c>
      <c r="M138" s="131">
        <f t="shared" ref="M138:U138" si="45">SUM(M133:M137)</f>
        <v>13845</v>
      </c>
      <c r="N138" s="131">
        <f t="shared" si="45"/>
        <v>2242.5</v>
      </c>
      <c r="O138" s="131">
        <f>SUM(O133:O137)</f>
        <v>5928</v>
      </c>
      <c r="P138" s="131">
        <f t="shared" si="45"/>
        <v>13825.5</v>
      </c>
      <c r="Q138" s="270">
        <f t="shared" si="45"/>
        <v>0</v>
      </c>
      <c r="R138" s="131">
        <f t="shared" si="45"/>
        <v>41562.5</v>
      </c>
      <c r="S138" s="131">
        <f t="shared" si="45"/>
        <v>13946.16</v>
      </c>
      <c r="T138" s="131">
        <f t="shared" si="45"/>
        <v>29913</v>
      </c>
      <c r="U138" s="131">
        <f t="shared" si="45"/>
        <v>181053.83999999997</v>
      </c>
      <c r="V138" s="170"/>
    </row>
    <row r="139" spans="1:22" ht="9.9499999999999993" customHeight="1" thickBot="1" x14ac:dyDescent="0.3">
      <c r="D139" s="153"/>
      <c r="F139" s="154"/>
      <c r="G139" s="271"/>
      <c r="H139" s="271"/>
      <c r="I139" s="156"/>
      <c r="J139" s="156"/>
      <c r="K139" s="156"/>
      <c r="L139" s="157"/>
      <c r="M139" s="157"/>
      <c r="N139" s="157"/>
      <c r="O139" s="157"/>
      <c r="P139" s="157"/>
      <c r="Q139" s="158"/>
      <c r="R139" s="157"/>
      <c r="S139" s="157"/>
      <c r="T139" s="157"/>
      <c r="U139" s="159"/>
      <c r="V139" s="44"/>
    </row>
    <row r="140" spans="1:22" ht="18" customHeight="1" thickBot="1" x14ac:dyDescent="0.3">
      <c r="A140" s="90" t="s">
        <v>151</v>
      </c>
      <c r="B140" s="91"/>
      <c r="C140" s="91"/>
      <c r="D140" s="91"/>
      <c r="E140" s="92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2"/>
    </row>
    <row r="141" spans="1:22" ht="18" customHeight="1" x14ac:dyDescent="0.25">
      <c r="A141" s="261">
        <v>1</v>
      </c>
      <c r="B141" s="262" t="s">
        <v>152</v>
      </c>
      <c r="C141" s="52" t="s">
        <v>38</v>
      </c>
      <c r="D141" s="52" t="s">
        <v>151</v>
      </c>
      <c r="E141" s="263" t="s">
        <v>146</v>
      </c>
      <c r="F141" s="119" t="s">
        <v>36</v>
      </c>
      <c r="G141" s="110">
        <v>44317</v>
      </c>
      <c r="H141" s="110">
        <v>44501</v>
      </c>
      <c r="I141" s="57">
        <v>35000</v>
      </c>
      <c r="J141" s="57">
        <v>0</v>
      </c>
      <c r="K141" s="57">
        <v>25</v>
      </c>
      <c r="L141" s="59">
        <f>+I141*2.87%</f>
        <v>1004.5</v>
      </c>
      <c r="M141" s="59">
        <f>+I141*7.1%</f>
        <v>2485</v>
      </c>
      <c r="N141" s="59">
        <f>+I141*1.15%</f>
        <v>402.5</v>
      </c>
      <c r="O141" s="59">
        <f>+I141*3.04%</f>
        <v>1064</v>
      </c>
      <c r="P141" s="59">
        <f>+I141*7.09%</f>
        <v>2481.5</v>
      </c>
      <c r="Q141" s="122">
        <v>0</v>
      </c>
      <c r="R141" s="59">
        <f>SUM(K141:P141)</f>
        <v>7462.5</v>
      </c>
      <c r="S141" s="59">
        <f>+J141+K141+L141+O141+Q141</f>
        <v>2093.5</v>
      </c>
      <c r="T141" s="59">
        <f>+M141+N141+P141</f>
        <v>5369</v>
      </c>
      <c r="U141" s="123">
        <f>+I141-S141</f>
        <v>32906.5</v>
      </c>
      <c r="V141" s="63">
        <v>112</v>
      </c>
    </row>
    <row r="142" spans="1:22" ht="18" customHeight="1" x14ac:dyDescent="0.25">
      <c r="A142" s="264">
        <v>2</v>
      </c>
      <c r="B142" s="265" t="s">
        <v>153</v>
      </c>
      <c r="C142" s="66" t="s">
        <v>34</v>
      </c>
      <c r="D142" s="66" t="s">
        <v>151</v>
      </c>
      <c r="E142" s="266" t="s">
        <v>146</v>
      </c>
      <c r="F142" s="176" t="s">
        <v>36</v>
      </c>
      <c r="G142" s="110">
        <v>44317</v>
      </c>
      <c r="H142" s="110">
        <v>44501</v>
      </c>
      <c r="I142" s="145">
        <v>35000</v>
      </c>
      <c r="J142" s="145">
        <v>0</v>
      </c>
      <c r="K142" s="145">
        <v>25</v>
      </c>
      <c r="L142" s="71">
        <f>+I142*2.87%</f>
        <v>1004.5</v>
      </c>
      <c r="M142" s="71">
        <f>+I142*7.1%</f>
        <v>2485</v>
      </c>
      <c r="N142" s="71">
        <f>+I142*1.15%</f>
        <v>402.5</v>
      </c>
      <c r="O142" s="71">
        <f>+I142*3.04%</f>
        <v>1064</v>
      </c>
      <c r="P142" s="71">
        <f>+I142*7.09%</f>
        <v>2481.5</v>
      </c>
      <c r="Q142" s="146">
        <v>0</v>
      </c>
      <c r="R142" s="71">
        <f>SUM(K142:P142)</f>
        <v>7462.5</v>
      </c>
      <c r="S142" s="71">
        <f>+J142+K142+L142+O142+Q142</f>
        <v>2093.5</v>
      </c>
      <c r="T142" s="71">
        <f>+M142+N142+P142</f>
        <v>5369</v>
      </c>
      <c r="U142" s="147">
        <f>+I142-S142</f>
        <v>32906.5</v>
      </c>
      <c r="V142" s="75">
        <v>112</v>
      </c>
    </row>
    <row r="143" spans="1:22" ht="18" customHeight="1" x14ac:dyDescent="0.25">
      <c r="A143" s="272">
        <v>3</v>
      </c>
      <c r="B143" s="265" t="s">
        <v>154</v>
      </c>
      <c r="C143" s="66" t="s">
        <v>34</v>
      </c>
      <c r="D143" s="66" t="s">
        <v>151</v>
      </c>
      <c r="E143" s="266" t="s">
        <v>155</v>
      </c>
      <c r="F143" s="176" t="s">
        <v>36</v>
      </c>
      <c r="G143" s="110">
        <v>44317</v>
      </c>
      <c r="H143" s="110">
        <v>44501</v>
      </c>
      <c r="I143" s="145">
        <v>31500</v>
      </c>
      <c r="J143" s="145">
        <v>0</v>
      </c>
      <c r="K143" s="145">
        <v>25</v>
      </c>
      <c r="L143" s="71">
        <f>+I143*2.87%</f>
        <v>904.05</v>
      </c>
      <c r="M143" s="71">
        <f>+I143*7.1%</f>
        <v>2236.5</v>
      </c>
      <c r="N143" s="71">
        <f>+I143*1.15%</f>
        <v>362.25</v>
      </c>
      <c r="O143" s="71">
        <f>+I143*3.04%</f>
        <v>957.6</v>
      </c>
      <c r="P143" s="71">
        <f>+I143*7.09%</f>
        <v>2233.3500000000004</v>
      </c>
      <c r="Q143" s="232">
        <v>1190.1199999999999</v>
      </c>
      <c r="R143" s="71">
        <f>SUM(K143:P143)</f>
        <v>6718.7500000000009</v>
      </c>
      <c r="S143" s="71">
        <f>+J143+K143+L143+O143+Q143</f>
        <v>3076.77</v>
      </c>
      <c r="T143" s="71">
        <f>+M143+N143+P143</f>
        <v>4832.1000000000004</v>
      </c>
      <c r="U143" s="147">
        <f>+I143-S143</f>
        <v>28423.23</v>
      </c>
      <c r="V143" s="75">
        <v>112</v>
      </c>
    </row>
    <row r="144" spans="1:22" ht="18" customHeight="1" x14ac:dyDescent="0.25">
      <c r="A144" s="264">
        <v>4</v>
      </c>
      <c r="B144" s="265" t="s">
        <v>156</v>
      </c>
      <c r="C144" s="66" t="s">
        <v>34</v>
      </c>
      <c r="D144" s="66" t="s">
        <v>151</v>
      </c>
      <c r="E144" s="266" t="s">
        <v>155</v>
      </c>
      <c r="F144" s="176" t="s">
        <v>36</v>
      </c>
      <c r="G144" s="110">
        <v>44317</v>
      </c>
      <c r="H144" s="110">
        <v>44501</v>
      </c>
      <c r="I144" s="145">
        <v>31500</v>
      </c>
      <c r="J144" s="145">
        <v>0</v>
      </c>
      <c r="K144" s="145">
        <v>25</v>
      </c>
      <c r="L144" s="71">
        <f>+I144*2.87%</f>
        <v>904.05</v>
      </c>
      <c r="M144" s="71">
        <f>+I144*7.1%</f>
        <v>2236.5</v>
      </c>
      <c r="N144" s="71">
        <f>+I144*1.15%</f>
        <v>362.25</v>
      </c>
      <c r="O144" s="71">
        <f>+I144*3.04%</f>
        <v>957.6</v>
      </c>
      <c r="P144" s="71">
        <f>+I144*7.09%</f>
        <v>2233.3500000000004</v>
      </c>
      <c r="Q144" s="146">
        <v>0</v>
      </c>
      <c r="R144" s="71">
        <f>SUM(K144:P144)</f>
        <v>6718.7500000000009</v>
      </c>
      <c r="S144" s="71">
        <f>+J144+K144+L144+O144+Q144</f>
        <v>1886.65</v>
      </c>
      <c r="T144" s="71">
        <f>+M144+N144+P144</f>
        <v>4832.1000000000004</v>
      </c>
      <c r="U144" s="147">
        <f>+I144-S144</f>
        <v>29613.35</v>
      </c>
      <c r="V144" s="75">
        <v>112</v>
      </c>
    </row>
    <row r="145" spans="1:22" s="30" customFormat="1" ht="18" customHeight="1" thickBot="1" x14ac:dyDescent="0.3">
      <c r="A145" s="272">
        <v>5</v>
      </c>
      <c r="B145" s="273" t="s">
        <v>157</v>
      </c>
      <c r="C145" s="135" t="s">
        <v>34</v>
      </c>
      <c r="D145" s="135" t="s">
        <v>151</v>
      </c>
      <c r="E145" s="274" t="s">
        <v>155</v>
      </c>
      <c r="F145" s="167" t="s">
        <v>36</v>
      </c>
      <c r="G145" s="110">
        <v>44317</v>
      </c>
      <c r="H145" s="110">
        <v>44501</v>
      </c>
      <c r="I145" s="139">
        <v>31500</v>
      </c>
      <c r="J145" s="139">
        <v>0</v>
      </c>
      <c r="K145" s="139">
        <v>25</v>
      </c>
      <c r="L145" s="140">
        <f>+I145*2.87%</f>
        <v>904.05</v>
      </c>
      <c r="M145" s="140">
        <f>+I145*7.1%</f>
        <v>2236.5</v>
      </c>
      <c r="N145" s="140">
        <f>+I145*1.15%</f>
        <v>362.25</v>
      </c>
      <c r="O145" s="140">
        <f>+I145*3.04%</f>
        <v>957.6</v>
      </c>
      <c r="P145" s="140">
        <f>+I145*7.09%</f>
        <v>2233.3500000000004</v>
      </c>
      <c r="Q145" s="141">
        <v>0</v>
      </c>
      <c r="R145" s="140">
        <f>SUM(K145:P145)</f>
        <v>6718.7500000000009</v>
      </c>
      <c r="S145" s="140">
        <f>+J145+K145+L145+O145+Q145</f>
        <v>1886.65</v>
      </c>
      <c r="T145" s="140">
        <f>+M145+N145+P145</f>
        <v>4832.1000000000004</v>
      </c>
      <c r="U145" s="142">
        <f>+I145-S145</f>
        <v>29613.35</v>
      </c>
      <c r="V145" s="143">
        <v>112</v>
      </c>
    </row>
    <row r="146" spans="1:22" s="30" customFormat="1" ht="18" customHeight="1" thickBot="1" x14ac:dyDescent="0.3">
      <c r="A146" s="105"/>
      <c r="B146" s="86"/>
      <c r="C146" s="86"/>
      <c r="D146" s="86"/>
      <c r="E146" s="86"/>
      <c r="F146" s="86"/>
      <c r="G146" s="86"/>
      <c r="H146" s="87"/>
      <c r="I146" s="88">
        <f>SUM(I141:I145)</f>
        <v>164500</v>
      </c>
      <c r="J146" s="88">
        <f t="shared" ref="J146:U146" si="46">SUM(J141:J145)</f>
        <v>0</v>
      </c>
      <c r="K146" s="88">
        <f>SUM(K141:K145)</f>
        <v>125</v>
      </c>
      <c r="L146" s="88">
        <f>SUM(L141:L145)</f>
        <v>4721.1500000000005</v>
      </c>
      <c r="M146" s="88">
        <f t="shared" si="46"/>
        <v>11679.5</v>
      </c>
      <c r="N146" s="88">
        <f t="shared" si="46"/>
        <v>1891.75</v>
      </c>
      <c r="O146" s="88">
        <f>SUM(O141:O145)</f>
        <v>5000.8</v>
      </c>
      <c r="P146" s="88">
        <f t="shared" si="46"/>
        <v>11663.050000000001</v>
      </c>
      <c r="Q146" s="106">
        <f t="shared" si="46"/>
        <v>1190.1199999999999</v>
      </c>
      <c r="R146" s="88">
        <f t="shared" si="46"/>
        <v>35081.25</v>
      </c>
      <c r="S146" s="88">
        <f t="shared" si="46"/>
        <v>11037.07</v>
      </c>
      <c r="T146" s="88">
        <f t="shared" si="46"/>
        <v>25234.300000000003</v>
      </c>
      <c r="U146" s="88">
        <f t="shared" si="46"/>
        <v>153462.93</v>
      </c>
      <c r="V146" s="89"/>
    </row>
    <row r="147" spans="1:22" s="30" customFormat="1" ht="18" customHeight="1" thickBot="1" x14ac:dyDescent="0.3">
      <c r="A147" s="90" t="s">
        <v>158</v>
      </c>
      <c r="B147" s="91"/>
      <c r="C147" s="91"/>
      <c r="D147" s="91"/>
      <c r="E147" s="92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2"/>
    </row>
    <row r="148" spans="1:22" s="218" customFormat="1" ht="32.25" thickBot="1" x14ac:dyDescent="0.3">
      <c r="A148" s="275">
        <v>1</v>
      </c>
      <c r="B148" s="276" t="s">
        <v>159</v>
      </c>
      <c r="C148" s="66" t="s">
        <v>38</v>
      </c>
      <c r="D148" s="277" t="s">
        <v>158</v>
      </c>
      <c r="E148" s="278" t="s">
        <v>160</v>
      </c>
      <c r="F148" s="119" t="s">
        <v>36</v>
      </c>
      <c r="G148" s="110">
        <v>44378</v>
      </c>
      <c r="H148" s="110">
        <v>44531</v>
      </c>
      <c r="I148" s="229">
        <v>25725</v>
      </c>
      <c r="J148" s="59">
        <v>0</v>
      </c>
      <c r="K148" s="59">
        <v>25</v>
      </c>
      <c r="L148" s="59">
        <f>+I148*2.87%</f>
        <v>738.3075</v>
      </c>
      <c r="M148" s="59">
        <f>+I148*7.1%</f>
        <v>1826.4749999999999</v>
      </c>
      <c r="N148" s="59">
        <f>+I148*1.15%</f>
        <v>295.83749999999998</v>
      </c>
      <c r="O148" s="59">
        <f>+I148*3.04%</f>
        <v>782.04</v>
      </c>
      <c r="P148" s="59">
        <f>+I148*7.09%</f>
        <v>1823.9025000000001</v>
      </c>
      <c r="Q148" s="121">
        <v>0</v>
      </c>
      <c r="R148" s="59">
        <f>SUM(K148:P148)</f>
        <v>5491.5625</v>
      </c>
      <c r="S148" s="59">
        <f>+J148+K148+L148+O148+Q148</f>
        <v>1545.3474999999999</v>
      </c>
      <c r="T148" s="59">
        <f>+M148+N148+P148</f>
        <v>3946.2150000000001</v>
      </c>
      <c r="U148" s="123">
        <f>+I148-S148</f>
        <v>24179.6525</v>
      </c>
      <c r="V148" s="63">
        <v>112</v>
      </c>
    </row>
    <row r="149" spans="1:22" s="30" customFormat="1" ht="16.5" thickBot="1" x14ac:dyDescent="0.3">
      <c r="A149" s="279"/>
      <c r="B149" s="280"/>
      <c r="C149" s="280"/>
      <c r="D149" s="280"/>
      <c r="E149" s="280"/>
      <c r="F149" s="280"/>
      <c r="G149" s="280"/>
      <c r="H149" s="280"/>
      <c r="I149" s="88">
        <f>SUM(I148)</f>
        <v>25725</v>
      </c>
      <c r="J149" s="88">
        <f t="shared" ref="J149:U149" si="47">SUM(J148)</f>
        <v>0</v>
      </c>
      <c r="K149" s="88">
        <f t="shared" si="47"/>
        <v>25</v>
      </c>
      <c r="L149" s="88">
        <f t="shared" si="47"/>
        <v>738.3075</v>
      </c>
      <c r="M149" s="88">
        <f t="shared" si="47"/>
        <v>1826.4749999999999</v>
      </c>
      <c r="N149" s="88">
        <f t="shared" si="47"/>
        <v>295.83749999999998</v>
      </c>
      <c r="O149" s="88">
        <f t="shared" si="47"/>
        <v>782.04</v>
      </c>
      <c r="P149" s="88">
        <f t="shared" si="47"/>
        <v>1823.9025000000001</v>
      </c>
      <c r="Q149" s="88">
        <f t="shared" si="47"/>
        <v>0</v>
      </c>
      <c r="R149" s="88">
        <f t="shared" si="47"/>
        <v>5491.5625</v>
      </c>
      <c r="S149" s="88">
        <f t="shared" si="47"/>
        <v>1545.3474999999999</v>
      </c>
      <c r="T149" s="88">
        <f t="shared" si="47"/>
        <v>3946.2150000000001</v>
      </c>
      <c r="U149" s="88">
        <f t="shared" si="47"/>
        <v>24179.6525</v>
      </c>
      <c r="V149" s="89"/>
    </row>
    <row r="150" spans="1:22" s="30" customFormat="1" ht="16.5" thickBot="1" x14ac:dyDescent="0.3">
      <c r="A150" s="279"/>
      <c r="B150" s="280"/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1"/>
    </row>
    <row r="151" spans="1:22" s="30" customFormat="1" ht="18" customHeight="1" thickBot="1" x14ac:dyDescent="0.3">
      <c r="A151" s="90" t="s">
        <v>161</v>
      </c>
      <c r="B151" s="91"/>
      <c r="C151" s="91"/>
      <c r="D151" s="91"/>
      <c r="E151" s="92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2"/>
    </row>
    <row r="152" spans="1:22" s="218" customFormat="1" ht="27.95" customHeight="1" thickBot="1" x14ac:dyDescent="0.3">
      <c r="A152" s="275">
        <v>1</v>
      </c>
      <c r="B152" s="276" t="s">
        <v>162</v>
      </c>
      <c r="C152" s="66" t="s">
        <v>34</v>
      </c>
      <c r="D152" s="282" t="s">
        <v>163</v>
      </c>
      <c r="E152" s="278" t="s">
        <v>70</v>
      </c>
      <c r="F152" s="119" t="s">
        <v>36</v>
      </c>
      <c r="G152" s="110">
        <v>44317</v>
      </c>
      <c r="H152" s="110">
        <v>44501</v>
      </c>
      <c r="I152" s="229">
        <v>50000</v>
      </c>
      <c r="J152" s="229">
        <v>1854</v>
      </c>
      <c r="K152" s="229">
        <v>25</v>
      </c>
      <c r="L152" s="229">
        <f>+I152*2.87%</f>
        <v>1435</v>
      </c>
      <c r="M152" s="229">
        <f>+I152*7.1%</f>
        <v>3549.9999999999995</v>
      </c>
      <c r="N152" s="229">
        <f>+I152*1.15%</f>
        <v>575</v>
      </c>
      <c r="O152" s="229">
        <f>+I152*3.04%</f>
        <v>1520</v>
      </c>
      <c r="P152" s="229">
        <f>+I152*7.09%</f>
        <v>3545.0000000000005</v>
      </c>
      <c r="Q152" s="121">
        <v>0</v>
      </c>
      <c r="R152" s="229">
        <f>SUM(K152:P152)</f>
        <v>10650</v>
      </c>
      <c r="S152" s="229">
        <f>+J152+K152+L152+O152+Q152</f>
        <v>4834</v>
      </c>
      <c r="T152" s="229">
        <f>+M152+N152+P152</f>
        <v>7670</v>
      </c>
      <c r="U152" s="230">
        <f>+I152-S152</f>
        <v>45166</v>
      </c>
      <c r="V152" s="63">
        <v>112</v>
      </c>
    </row>
    <row r="153" spans="1:22" s="30" customFormat="1" ht="18" customHeight="1" thickBot="1" x14ac:dyDescent="0.3">
      <c r="A153" s="105"/>
      <c r="B153" s="86"/>
      <c r="C153" s="86"/>
      <c r="D153" s="86"/>
      <c r="E153" s="86"/>
      <c r="F153" s="86"/>
      <c r="G153" s="86"/>
      <c r="H153" s="87"/>
      <c r="I153" s="88">
        <f>SUM(I152)</f>
        <v>50000</v>
      </c>
      <c r="J153" s="88">
        <f>SUM(J152)</f>
        <v>1854</v>
      </c>
      <c r="K153" s="88">
        <f t="shared" ref="K153:U153" si="48">SUM(K152)</f>
        <v>25</v>
      </c>
      <c r="L153" s="88">
        <f t="shared" si="48"/>
        <v>1435</v>
      </c>
      <c r="M153" s="88">
        <f t="shared" si="48"/>
        <v>3549.9999999999995</v>
      </c>
      <c r="N153" s="88">
        <f t="shared" si="48"/>
        <v>575</v>
      </c>
      <c r="O153" s="88">
        <f t="shared" si="48"/>
        <v>1520</v>
      </c>
      <c r="P153" s="88">
        <f t="shared" si="48"/>
        <v>3545.0000000000005</v>
      </c>
      <c r="Q153" s="88">
        <f t="shared" si="48"/>
        <v>0</v>
      </c>
      <c r="R153" s="88">
        <f t="shared" si="48"/>
        <v>10650</v>
      </c>
      <c r="S153" s="88">
        <f t="shared" si="48"/>
        <v>4834</v>
      </c>
      <c r="T153" s="88">
        <f t="shared" si="48"/>
        <v>7670</v>
      </c>
      <c r="U153" s="88">
        <f t="shared" si="48"/>
        <v>45166</v>
      </c>
      <c r="V153" s="89"/>
    </row>
    <row r="154" spans="1:22" s="30" customFormat="1" ht="10.5" customHeight="1" thickBot="1" x14ac:dyDescent="0.3">
      <c r="A154" s="279"/>
      <c r="B154" s="283"/>
      <c r="C154" s="283"/>
      <c r="D154" s="280"/>
      <c r="E154" s="280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4"/>
      <c r="R154" s="280"/>
      <c r="S154" s="280"/>
      <c r="T154" s="280"/>
      <c r="U154" s="280"/>
      <c r="V154" s="281"/>
    </row>
    <row r="155" spans="1:22" s="30" customFormat="1" ht="16.5" customHeight="1" thickBot="1" x14ac:dyDescent="0.3">
      <c r="A155" s="285" t="s">
        <v>164</v>
      </c>
      <c r="B155" s="286"/>
      <c r="C155" s="286"/>
      <c r="D155" s="286"/>
      <c r="E155" s="286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8"/>
    </row>
    <row r="156" spans="1:22" s="30" customFormat="1" ht="30" x14ac:dyDescent="0.25">
      <c r="A156" s="50">
        <v>1</v>
      </c>
      <c r="B156" s="192" t="s">
        <v>165</v>
      </c>
      <c r="C156" s="193" t="s">
        <v>38</v>
      </c>
      <c r="D156" s="194" t="s">
        <v>166</v>
      </c>
      <c r="E156" s="193" t="s">
        <v>136</v>
      </c>
      <c r="F156" s="289" t="s">
        <v>36</v>
      </c>
      <c r="G156" s="290">
        <v>44331</v>
      </c>
      <c r="H156" s="290">
        <v>44515</v>
      </c>
      <c r="I156" s="291">
        <v>100000</v>
      </c>
      <c r="J156" s="291">
        <v>12105.37</v>
      </c>
      <c r="K156" s="291">
        <v>25</v>
      </c>
      <c r="L156" s="292">
        <f>+I156*2.87%</f>
        <v>2870</v>
      </c>
      <c r="M156" s="292">
        <f t="shared" ref="M156:M161" si="49">+I156*7.1%</f>
        <v>7099.9999999999991</v>
      </c>
      <c r="N156" s="292">
        <v>717.6</v>
      </c>
      <c r="O156" s="292">
        <f t="shared" ref="O156:O161" si="50">+I156*3.04%</f>
        <v>3040</v>
      </c>
      <c r="P156" s="292">
        <f t="shared" ref="P156:P161" si="51">+I156*7.09%</f>
        <v>7090.0000000000009</v>
      </c>
      <c r="Q156" s="293">
        <v>0</v>
      </c>
      <c r="R156" s="292">
        <f t="shared" ref="R156:R161" si="52">SUM(K156:P156)</f>
        <v>20842.600000000002</v>
      </c>
      <c r="S156" s="292">
        <f t="shared" ref="S156:S161" si="53">+J156+K156+L156+O156+Q156</f>
        <v>18040.370000000003</v>
      </c>
      <c r="T156" s="292">
        <f t="shared" ref="T156:T161" si="54">+M156+N156+P156</f>
        <v>14907.6</v>
      </c>
      <c r="U156" s="294">
        <f t="shared" ref="U156:U161" si="55">+I156-S156</f>
        <v>81959.63</v>
      </c>
      <c r="V156" s="295">
        <v>112</v>
      </c>
    </row>
    <row r="157" spans="1:22" s="30" customFormat="1" ht="30" x14ac:dyDescent="0.25">
      <c r="A157" s="64">
        <v>2</v>
      </c>
      <c r="B157" s="296" t="s">
        <v>167</v>
      </c>
      <c r="C157" s="66" t="s">
        <v>38</v>
      </c>
      <c r="D157" s="207" t="s">
        <v>166</v>
      </c>
      <c r="E157" s="178" t="s">
        <v>168</v>
      </c>
      <c r="F157" s="289" t="s">
        <v>36</v>
      </c>
      <c r="G157" s="297">
        <v>44331</v>
      </c>
      <c r="H157" s="297">
        <v>44515</v>
      </c>
      <c r="I157" s="298">
        <v>60000</v>
      </c>
      <c r="J157" s="298">
        <v>3486.68</v>
      </c>
      <c r="K157" s="298">
        <v>25</v>
      </c>
      <c r="L157" s="299">
        <f>+I157*2.87%</f>
        <v>1722</v>
      </c>
      <c r="M157" s="299">
        <f t="shared" si="49"/>
        <v>4260</v>
      </c>
      <c r="N157" s="145">
        <f>I157*1.15%</f>
        <v>690</v>
      </c>
      <c r="O157" s="299">
        <f t="shared" si="50"/>
        <v>1824</v>
      </c>
      <c r="P157" s="299">
        <f t="shared" si="51"/>
        <v>4254</v>
      </c>
      <c r="Q157" s="300">
        <v>0</v>
      </c>
      <c r="R157" s="299">
        <f t="shared" si="52"/>
        <v>12775</v>
      </c>
      <c r="S157" s="299">
        <f t="shared" si="53"/>
        <v>7057.68</v>
      </c>
      <c r="T157" s="299">
        <f t="shared" si="54"/>
        <v>9204</v>
      </c>
      <c r="U157" s="301">
        <f t="shared" si="55"/>
        <v>52942.32</v>
      </c>
      <c r="V157" s="295">
        <v>112</v>
      </c>
    </row>
    <row r="158" spans="1:22" s="30" customFormat="1" ht="30" customHeight="1" x14ac:dyDescent="0.25">
      <c r="A158" s="64">
        <v>3</v>
      </c>
      <c r="B158" s="296" t="s">
        <v>169</v>
      </c>
      <c r="C158" s="178" t="s">
        <v>38</v>
      </c>
      <c r="D158" s="207" t="s">
        <v>166</v>
      </c>
      <c r="E158" s="178" t="s">
        <v>170</v>
      </c>
      <c r="F158" s="289" t="s">
        <v>36</v>
      </c>
      <c r="G158" s="69">
        <v>44348</v>
      </c>
      <c r="H158" s="302">
        <v>44531</v>
      </c>
      <c r="I158" s="291">
        <v>40000</v>
      </c>
      <c r="J158" s="291">
        <v>442.65</v>
      </c>
      <c r="K158" s="291">
        <v>25</v>
      </c>
      <c r="L158" s="292">
        <v>1148</v>
      </c>
      <c r="M158" s="292">
        <f t="shared" si="49"/>
        <v>2839.9999999999995</v>
      </c>
      <c r="N158" s="149">
        <f>I158*1.15%</f>
        <v>460</v>
      </c>
      <c r="O158" s="292">
        <f t="shared" si="50"/>
        <v>1216</v>
      </c>
      <c r="P158" s="292">
        <f t="shared" si="51"/>
        <v>2836</v>
      </c>
      <c r="Q158" s="293">
        <v>0</v>
      </c>
      <c r="R158" s="292">
        <f t="shared" si="52"/>
        <v>8525</v>
      </c>
      <c r="S158" s="292">
        <f t="shared" si="53"/>
        <v>2831.65</v>
      </c>
      <c r="T158" s="292">
        <f t="shared" si="54"/>
        <v>6136</v>
      </c>
      <c r="U158" s="294">
        <f t="shared" si="55"/>
        <v>37168.35</v>
      </c>
      <c r="V158" s="295">
        <v>112</v>
      </c>
    </row>
    <row r="159" spans="1:22" s="30" customFormat="1" ht="30" customHeight="1" x14ac:dyDescent="0.25">
      <c r="A159" s="64">
        <v>4</v>
      </c>
      <c r="B159" s="296" t="s">
        <v>171</v>
      </c>
      <c r="C159" s="178" t="s">
        <v>34</v>
      </c>
      <c r="D159" s="207" t="s">
        <v>166</v>
      </c>
      <c r="E159" s="178" t="s">
        <v>85</v>
      </c>
      <c r="F159" s="289" t="s">
        <v>36</v>
      </c>
      <c r="G159" s="69">
        <v>44440</v>
      </c>
      <c r="H159" s="302">
        <v>44621</v>
      </c>
      <c r="I159" s="291">
        <v>60000</v>
      </c>
      <c r="J159" s="298">
        <v>3486.68</v>
      </c>
      <c r="K159" s="298">
        <v>25</v>
      </c>
      <c r="L159" s="299">
        <f>+I159*2.87%</f>
        <v>1722</v>
      </c>
      <c r="M159" s="299">
        <f t="shared" si="49"/>
        <v>4260</v>
      </c>
      <c r="N159" s="145">
        <f>I159*1.15%</f>
        <v>690</v>
      </c>
      <c r="O159" s="299">
        <f t="shared" si="50"/>
        <v>1824</v>
      </c>
      <c r="P159" s="299">
        <f t="shared" si="51"/>
        <v>4254</v>
      </c>
      <c r="Q159" s="300">
        <v>0</v>
      </c>
      <c r="R159" s="299">
        <f t="shared" si="52"/>
        <v>12775</v>
      </c>
      <c r="S159" s="299">
        <f t="shared" si="53"/>
        <v>7057.68</v>
      </c>
      <c r="T159" s="299">
        <f t="shared" si="54"/>
        <v>9204</v>
      </c>
      <c r="U159" s="301">
        <f t="shared" si="55"/>
        <v>52942.32</v>
      </c>
      <c r="V159" s="295">
        <v>112</v>
      </c>
    </row>
    <row r="160" spans="1:22" s="30" customFormat="1" ht="30" customHeight="1" x14ac:dyDescent="0.25">
      <c r="A160" s="64">
        <v>5</v>
      </c>
      <c r="B160" s="296" t="s">
        <v>172</v>
      </c>
      <c r="C160" s="178" t="s">
        <v>34</v>
      </c>
      <c r="D160" s="207" t="s">
        <v>166</v>
      </c>
      <c r="E160" s="178" t="s">
        <v>173</v>
      </c>
      <c r="F160" s="289" t="s">
        <v>36</v>
      </c>
      <c r="G160" s="69">
        <v>44440</v>
      </c>
      <c r="H160" s="302">
        <v>44621</v>
      </c>
      <c r="I160" s="291">
        <v>60000</v>
      </c>
      <c r="J160" s="298">
        <v>3486.68</v>
      </c>
      <c r="K160" s="298">
        <v>25</v>
      </c>
      <c r="L160" s="299">
        <f>+I160*2.87%</f>
        <v>1722</v>
      </c>
      <c r="M160" s="299">
        <f t="shared" si="49"/>
        <v>4260</v>
      </c>
      <c r="N160" s="145">
        <f>I160*1.15%</f>
        <v>690</v>
      </c>
      <c r="O160" s="299">
        <f t="shared" si="50"/>
        <v>1824</v>
      </c>
      <c r="P160" s="299">
        <f t="shared" si="51"/>
        <v>4254</v>
      </c>
      <c r="Q160" s="300">
        <v>0</v>
      </c>
      <c r="R160" s="299">
        <f t="shared" si="52"/>
        <v>12775</v>
      </c>
      <c r="S160" s="299">
        <f t="shared" si="53"/>
        <v>7057.68</v>
      </c>
      <c r="T160" s="299">
        <f t="shared" si="54"/>
        <v>9204</v>
      </c>
      <c r="U160" s="301">
        <f t="shared" si="55"/>
        <v>52942.32</v>
      </c>
      <c r="V160" s="295">
        <v>112</v>
      </c>
    </row>
    <row r="161" spans="1:22" s="30" customFormat="1" ht="36" customHeight="1" thickBot="1" x14ac:dyDescent="0.3">
      <c r="A161" s="78">
        <v>6</v>
      </c>
      <c r="B161" s="196" t="s">
        <v>174</v>
      </c>
      <c r="C161" s="169" t="s">
        <v>38</v>
      </c>
      <c r="D161" s="197" t="s">
        <v>166</v>
      </c>
      <c r="E161" s="169" t="s">
        <v>85</v>
      </c>
      <c r="F161" s="289" t="s">
        <v>36</v>
      </c>
      <c r="G161" s="69">
        <v>44348</v>
      </c>
      <c r="H161" s="302">
        <v>44531</v>
      </c>
      <c r="I161" s="291">
        <v>45000</v>
      </c>
      <c r="J161" s="291">
        <v>1148.33</v>
      </c>
      <c r="K161" s="291">
        <v>25</v>
      </c>
      <c r="L161" s="292">
        <f>+I161*2.87%</f>
        <v>1291.5</v>
      </c>
      <c r="M161" s="292">
        <f t="shared" si="49"/>
        <v>3194.9999999999995</v>
      </c>
      <c r="N161" s="149">
        <f>I161*1.15%</f>
        <v>517.5</v>
      </c>
      <c r="O161" s="292">
        <f t="shared" si="50"/>
        <v>1368</v>
      </c>
      <c r="P161" s="292">
        <f t="shared" si="51"/>
        <v>3190.5</v>
      </c>
      <c r="Q161" s="293">
        <v>0</v>
      </c>
      <c r="R161" s="292">
        <f t="shared" si="52"/>
        <v>9587.5</v>
      </c>
      <c r="S161" s="292">
        <f t="shared" si="53"/>
        <v>3832.83</v>
      </c>
      <c r="T161" s="292">
        <f t="shared" si="54"/>
        <v>6903</v>
      </c>
      <c r="U161" s="294">
        <f t="shared" si="55"/>
        <v>41167.17</v>
      </c>
      <c r="V161" s="295">
        <v>112</v>
      </c>
    </row>
    <row r="162" spans="1:22" s="30" customFormat="1" ht="18" customHeight="1" thickBot="1" x14ac:dyDescent="0.3">
      <c r="A162" s="85"/>
      <c r="B162" s="129"/>
      <c r="C162" s="129"/>
      <c r="D162" s="129"/>
      <c r="E162" s="129"/>
      <c r="F162" s="86"/>
      <c r="G162" s="86"/>
      <c r="H162" s="87"/>
      <c r="I162" s="88">
        <f>SUM(I156:I161)</f>
        <v>365000</v>
      </c>
      <c r="J162" s="88">
        <f>SUM(J156:J161)</f>
        <v>24156.39</v>
      </c>
      <c r="K162" s="88">
        <f t="shared" ref="K162:U162" si="56">SUM(K156:K161)</f>
        <v>150</v>
      </c>
      <c r="L162" s="88">
        <f t="shared" si="56"/>
        <v>10475.5</v>
      </c>
      <c r="M162" s="88">
        <f t="shared" si="56"/>
        <v>25915</v>
      </c>
      <c r="N162" s="88">
        <f t="shared" si="56"/>
        <v>3765.1</v>
      </c>
      <c r="O162" s="88">
        <f t="shared" si="56"/>
        <v>11096</v>
      </c>
      <c r="P162" s="88">
        <f t="shared" si="56"/>
        <v>25878.5</v>
      </c>
      <c r="Q162" s="88">
        <f t="shared" si="56"/>
        <v>0</v>
      </c>
      <c r="R162" s="88">
        <f t="shared" si="56"/>
        <v>77280.100000000006</v>
      </c>
      <c r="S162" s="88">
        <f t="shared" si="56"/>
        <v>45877.890000000007</v>
      </c>
      <c r="T162" s="88">
        <f t="shared" si="56"/>
        <v>55558.6</v>
      </c>
      <c r="U162" s="88">
        <f t="shared" si="56"/>
        <v>319122.11</v>
      </c>
      <c r="V162" s="303"/>
    </row>
    <row r="163" spans="1:22" s="30" customFormat="1" ht="8.1" customHeight="1" thickBot="1" x14ac:dyDescent="0.3">
      <c r="A163" s="304"/>
      <c r="B163" s="305"/>
      <c r="C163" s="305"/>
      <c r="D163" s="305"/>
      <c r="E163" s="305"/>
      <c r="F163" s="305"/>
      <c r="G163" s="305"/>
      <c r="H163" s="305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7"/>
    </row>
    <row r="164" spans="1:22" s="30" customFormat="1" ht="16.5" customHeight="1" thickBot="1" x14ac:dyDescent="0.3">
      <c r="A164" s="308" t="s">
        <v>175</v>
      </c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309"/>
    </row>
    <row r="165" spans="1:22" s="30" customFormat="1" ht="21.75" customHeight="1" x14ac:dyDescent="0.25">
      <c r="A165" s="50">
        <v>1</v>
      </c>
      <c r="B165" s="310" t="s">
        <v>176</v>
      </c>
      <c r="C165" s="193" t="s">
        <v>38</v>
      </c>
      <c r="D165" s="311" t="s">
        <v>177</v>
      </c>
      <c r="E165" s="311" t="s">
        <v>99</v>
      </c>
      <c r="F165" s="289" t="s">
        <v>36</v>
      </c>
      <c r="G165" s="290">
        <v>44317</v>
      </c>
      <c r="H165" s="290">
        <v>44501</v>
      </c>
      <c r="I165" s="291">
        <v>100000</v>
      </c>
      <c r="J165" s="291">
        <v>12105.37</v>
      </c>
      <c r="K165" s="291">
        <v>25</v>
      </c>
      <c r="L165" s="292">
        <f>+I165*2.87%</f>
        <v>2870</v>
      </c>
      <c r="M165" s="292">
        <f>+I165*7.1%</f>
        <v>7099.9999999999991</v>
      </c>
      <c r="N165" s="292">
        <v>717.6</v>
      </c>
      <c r="O165" s="292">
        <f>+I165*3.04%</f>
        <v>3040</v>
      </c>
      <c r="P165" s="292">
        <f>+I165*7.09%</f>
        <v>7090.0000000000009</v>
      </c>
      <c r="Q165" s="293">
        <v>0</v>
      </c>
      <c r="R165" s="292">
        <f>SUM(K165:P165)</f>
        <v>20842.600000000002</v>
      </c>
      <c r="S165" s="292">
        <f>+J165+K165+L165+O165+Q165</f>
        <v>18040.370000000003</v>
      </c>
      <c r="T165" s="292">
        <f>+M165+N165+P165</f>
        <v>14907.6</v>
      </c>
      <c r="U165" s="312">
        <f>+I165-S165</f>
        <v>81959.63</v>
      </c>
      <c r="V165" s="313">
        <v>112</v>
      </c>
    </row>
    <row r="166" spans="1:22" s="30" customFormat="1" ht="30" customHeight="1" x14ac:dyDescent="0.25">
      <c r="A166" s="64">
        <v>2</v>
      </c>
      <c r="B166" s="310" t="s">
        <v>178</v>
      </c>
      <c r="C166" s="200" t="s">
        <v>34</v>
      </c>
      <c r="D166" s="311" t="s">
        <v>177</v>
      </c>
      <c r="E166" s="311" t="s">
        <v>179</v>
      </c>
      <c r="F166" s="289" t="s">
        <v>36</v>
      </c>
      <c r="G166" s="69">
        <v>44348</v>
      </c>
      <c r="H166" s="302">
        <v>44531</v>
      </c>
      <c r="I166" s="291">
        <v>40000</v>
      </c>
      <c r="J166" s="291">
        <v>442.65</v>
      </c>
      <c r="K166" s="291">
        <v>25</v>
      </c>
      <c r="L166" s="292">
        <f>+I166*2.87%</f>
        <v>1148</v>
      </c>
      <c r="M166" s="292">
        <f>+I166*7.1%</f>
        <v>2839.9999999999995</v>
      </c>
      <c r="N166" s="149">
        <f>I166*1.15%</f>
        <v>460</v>
      </c>
      <c r="O166" s="292">
        <f>+I166*3.04%</f>
        <v>1216</v>
      </c>
      <c r="P166" s="292">
        <f>+I166*7.09%</f>
        <v>2836</v>
      </c>
      <c r="Q166" s="293">
        <v>0</v>
      </c>
      <c r="R166" s="292">
        <f>SUM(K166:P166)</f>
        <v>8525</v>
      </c>
      <c r="S166" s="292">
        <f>+J166+K166+L166+O166+Q166</f>
        <v>2831.65</v>
      </c>
      <c r="T166" s="292">
        <f>+M166+N166+P166</f>
        <v>6136</v>
      </c>
      <c r="U166" s="312">
        <f>+I166-S166</f>
        <v>37168.35</v>
      </c>
      <c r="V166" s="143">
        <v>112</v>
      </c>
    </row>
    <row r="167" spans="1:22" s="30" customFormat="1" ht="36" customHeight="1" thickBot="1" x14ac:dyDescent="0.3">
      <c r="A167" s="78">
        <v>3</v>
      </c>
      <c r="B167" s="310" t="s">
        <v>180</v>
      </c>
      <c r="C167" s="178" t="s">
        <v>34</v>
      </c>
      <c r="D167" s="311" t="s">
        <v>177</v>
      </c>
      <c r="E167" s="311" t="s">
        <v>181</v>
      </c>
      <c r="F167" s="289" t="s">
        <v>36</v>
      </c>
      <c r="G167" s="69">
        <v>44348</v>
      </c>
      <c r="H167" s="302">
        <v>44531</v>
      </c>
      <c r="I167" s="291">
        <v>29400</v>
      </c>
      <c r="J167" s="291">
        <v>0</v>
      </c>
      <c r="K167" s="291">
        <v>25</v>
      </c>
      <c r="L167" s="292">
        <f>+I167*2.87%</f>
        <v>843.78</v>
      </c>
      <c r="M167" s="292">
        <f>+I167*7.1%</f>
        <v>2087.3999999999996</v>
      </c>
      <c r="N167" s="149">
        <f>I167*1.15%</f>
        <v>338.09999999999997</v>
      </c>
      <c r="O167" s="292">
        <f>+I167*3.04%</f>
        <v>893.76</v>
      </c>
      <c r="P167" s="292">
        <f>+I167*7.09%</f>
        <v>2084.46</v>
      </c>
      <c r="Q167" s="293">
        <v>0</v>
      </c>
      <c r="R167" s="292">
        <f>SUM(K167:P167)</f>
        <v>6272.4999999999991</v>
      </c>
      <c r="S167" s="292">
        <f>+J167+K167+L167+O167+Q167</f>
        <v>1762.54</v>
      </c>
      <c r="T167" s="292">
        <f>+M167+N167+P167</f>
        <v>4509.9599999999991</v>
      </c>
      <c r="U167" s="312">
        <f>+I167-S167</f>
        <v>27637.46</v>
      </c>
      <c r="V167" s="143">
        <v>112</v>
      </c>
    </row>
    <row r="168" spans="1:22" s="30" customFormat="1" ht="18" customHeight="1" thickBot="1" x14ac:dyDescent="0.3">
      <c r="A168" s="314"/>
      <c r="B168" s="315"/>
      <c r="C168" s="315"/>
      <c r="D168" s="315"/>
      <c r="E168" s="305"/>
      <c r="F168" s="305"/>
      <c r="G168" s="305"/>
      <c r="H168" s="305"/>
      <c r="I168" s="117">
        <f>SUM(I165:I167)</f>
        <v>169400</v>
      </c>
      <c r="J168" s="117">
        <f>SUM(J165:J167)</f>
        <v>12548.02</v>
      </c>
      <c r="K168" s="117">
        <f t="shared" ref="K168:U168" si="57">SUM(K165:K167)</f>
        <v>75</v>
      </c>
      <c r="L168" s="117">
        <f t="shared" si="57"/>
        <v>4861.78</v>
      </c>
      <c r="M168" s="117">
        <f t="shared" si="57"/>
        <v>12027.399999999998</v>
      </c>
      <c r="N168" s="117">
        <f t="shared" si="57"/>
        <v>1515.6999999999998</v>
      </c>
      <c r="O168" s="117">
        <f t="shared" si="57"/>
        <v>5149.76</v>
      </c>
      <c r="P168" s="117">
        <f t="shared" si="57"/>
        <v>12010.46</v>
      </c>
      <c r="Q168" s="117">
        <f t="shared" si="57"/>
        <v>0</v>
      </c>
      <c r="R168" s="117">
        <f t="shared" si="57"/>
        <v>35640.1</v>
      </c>
      <c r="S168" s="117">
        <f t="shared" si="57"/>
        <v>22634.560000000005</v>
      </c>
      <c r="T168" s="117">
        <f t="shared" si="57"/>
        <v>25553.559999999998</v>
      </c>
      <c r="U168" s="117">
        <f t="shared" si="57"/>
        <v>146765.44</v>
      </c>
      <c r="V168" s="316"/>
    </row>
    <row r="169" spans="1:22" s="30" customFormat="1" ht="18" customHeight="1" thickBot="1" x14ac:dyDescent="0.3">
      <c r="A169" s="90" t="s">
        <v>182</v>
      </c>
      <c r="B169" s="91"/>
      <c r="C169" s="91"/>
      <c r="D169" s="91"/>
      <c r="E169" s="92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2"/>
    </row>
    <row r="170" spans="1:22" s="218" customFormat="1" ht="32.25" thickBot="1" x14ac:dyDescent="0.3">
      <c r="A170" s="275">
        <v>1</v>
      </c>
      <c r="B170" s="276" t="s">
        <v>183</v>
      </c>
      <c r="C170" s="66" t="s">
        <v>34</v>
      </c>
      <c r="D170" s="277" t="s">
        <v>182</v>
      </c>
      <c r="E170" s="278" t="s">
        <v>70</v>
      </c>
      <c r="F170" s="119" t="s">
        <v>36</v>
      </c>
      <c r="G170" s="110">
        <v>44378</v>
      </c>
      <c r="H170" s="110">
        <v>44531</v>
      </c>
      <c r="I170" s="229">
        <v>75000</v>
      </c>
      <c r="J170" s="229">
        <v>6309.38</v>
      </c>
      <c r="K170" s="229">
        <v>25</v>
      </c>
      <c r="L170" s="229">
        <f>+I170*2.87%</f>
        <v>2152.5</v>
      </c>
      <c r="M170" s="229">
        <f>+I170*7.1%</f>
        <v>5324.9999999999991</v>
      </c>
      <c r="N170" s="229">
        <v>717.6</v>
      </c>
      <c r="O170" s="229">
        <f>+I170*3.04%</f>
        <v>2280</v>
      </c>
      <c r="P170" s="229">
        <f>+I170*7.09%</f>
        <v>5317.5</v>
      </c>
      <c r="Q170" s="121">
        <v>0</v>
      </c>
      <c r="R170" s="229">
        <f>SUM(K170:P170)</f>
        <v>15817.599999999999</v>
      </c>
      <c r="S170" s="229">
        <f>+J170+K170+L170+O170+Q170</f>
        <v>10766.880000000001</v>
      </c>
      <c r="T170" s="229">
        <f>+M170+N170+P170</f>
        <v>11360.099999999999</v>
      </c>
      <c r="U170" s="230">
        <f>+I170-S170</f>
        <v>64233.119999999995</v>
      </c>
      <c r="V170" s="63">
        <v>112</v>
      </c>
    </row>
    <row r="171" spans="1:22" s="30" customFormat="1" ht="16.5" thickBot="1" x14ac:dyDescent="0.3">
      <c r="A171" s="317"/>
      <c r="B171" s="318"/>
      <c r="C171" s="318"/>
      <c r="D171" s="318"/>
      <c r="E171" s="318"/>
      <c r="F171" s="318"/>
      <c r="G171" s="318"/>
      <c r="H171" s="318"/>
      <c r="I171" s="117">
        <f>SUM(I170)</f>
        <v>75000</v>
      </c>
      <c r="J171" s="117">
        <f>SUM(J170)</f>
        <v>6309.38</v>
      </c>
      <c r="K171" s="117">
        <f t="shared" ref="K171:U171" si="58">SUM(K170)</f>
        <v>25</v>
      </c>
      <c r="L171" s="117">
        <f t="shared" si="58"/>
        <v>2152.5</v>
      </c>
      <c r="M171" s="117">
        <f t="shared" si="58"/>
        <v>5324.9999999999991</v>
      </c>
      <c r="N171" s="117">
        <f t="shared" si="58"/>
        <v>717.6</v>
      </c>
      <c r="O171" s="117">
        <f t="shared" si="58"/>
        <v>2280</v>
      </c>
      <c r="P171" s="117">
        <f t="shared" si="58"/>
        <v>5317.5</v>
      </c>
      <c r="Q171" s="117">
        <f t="shared" si="58"/>
        <v>0</v>
      </c>
      <c r="R171" s="117">
        <f t="shared" si="58"/>
        <v>15817.599999999999</v>
      </c>
      <c r="S171" s="117">
        <f t="shared" si="58"/>
        <v>10766.880000000001</v>
      </c>
      <c r="T171" s="117">
        <f t="shared" si="58"/>
        <v>11360.099999999999</v>
      </c>
      <c r="U171" s="117">
        <f t="shared" si="58"/>
        <v>64233.119999999995</v>
      </c>
      <c r="V171" s="316"/>
    </row>
    <row r="172" spans="1:22" s="30" customFormat="1" ht="9.9499999999999993" customHeight="1" thickBot="1" x14ac:dyDescent="0.3">
      <c r="A172" s="317"/>
      <c r="B172" s="318"/>
      <c r="C172" s="318"/>
      <c r="D172" s="318"/>
      <c r="E172" s="318"/>
      <c r="F172" s="318"/>
      <c r="G172" s="318"/>
      <c r="H172" s="318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20"/>
    </row>
    <row r="173" spans="1:22" s="30" customFormat="1" ht="18" customHeight="1" thickBot="1" x14ac:dyDescent="0.3">
      <c r="A173" s="160" t="s">
        <v>184</v>
      </c>
      <c r="B173" s="161"/>
      <c r="C173" s="161"/>
      <c r="D173" s="161"/>
      <c r="E173" s="162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2"/>
    </row>
    <row r="174" spans="1:22" s="30" customFormat="1" ht="18" customHeight="1" x14ac:dyDescent="0.25">
      <c r="A174" s="50">
        <v>1</v>
      </c>
      <c r="B174" s="321" t="s">
        <v>185</v>
      </c>
      <c r="C174" s="66" t="s">
        <v>34</v>
      </c>
      <c r="D174" s="66" t="s">
        <v>184</v>
      </c>
      <c r="E174" s="322" t="s">
        <v>186</v>
      </c>
      <c r="F174" s="176" t="s">
        <v>36</v>
      </c>
      <c r="G174" s="110">
        <v>44317</v>
      </c>
      <c r="H174" s="110">
        <v>44501</v>
      </c>
      <c r="I174" s="145">
        <v>23100</v>
      </c>
      <c r="J174" s="71">
        <v>0</v>
      </c>
      <c r="K174" s="145">
        <v>25</v>
      </c>
      <c r="L174" s="71">
        <f t="shared" ref="L174:L189" si="59">+I174*2.87%</f>
        <v>662.97</v>
      </c>
      <c r="M174" s="71">
        <f t="shared" ref="M174:M189" si="60">+I174*7.1%</f>
        <v>1640.1</v>
      </c>
      <c r="N174" s="145">
        <f t="shared" ref="N174:N189" si="61">I174*1.15%</f>
        <v>265.64999999999998</v>
      </c>
      <c r="O174" s="71">
        <f t="shared" ref="O174:O189" si="62">+I174*3.04%</f>
        <v>702.24</v>
      </c>
      <c r="P174" s="71">
        <f t="shared" ref="P174:P189" si="63">+I174*7.09%</f>
        <v>1637.7900000000002</v>
      </c>
      <c r="Q174" s="146">
        <v>0</v>
      </c>
      <c r="R174" s="71">
        <f t="shared" ref="R174:R189" si="64">SUM(K174:P174)</f>
        <v>4933.75</v>
      </c>
      <c r="S174" s="71">
        <f t="shared" ref="S174:S189" si="65">+J174+K174+L174+O174+Q174</f>
        <v>1390.21</v>
      </c>
      <c r="T174" s="71">
        <f t="shared" ref="T174:T189" si="66">+M174+N174+P174</f>
        <v>3543.54</v>
      </c>
      <c r="U174" s="147">
        <f t="shared" ref="U174:U189" si="67">+I174-S174</f>
        <v>21709.79</v>
      </c>
      <c r="V174" s="63">
        <v>112</v>
      </c>
    </row>
    <row r="175" spans="1:22" s="30" customFormat="1" ht="18" customHeight="1" x14ac:dyDescent="0.25">
      <c r="A175" s="64">
        <v>2</v>
      </c>
      <c r="B175" s="321" t="s">
        <v>187</v>
      </c>
      <c r="C175" s="66" t="s">
        <v>38</v>
      </c>
      <c r="D175" s="66" t="s">
        <v>184</v>
      </c>
      <c r="E175" s="322" t="s">
        <v>186</v>
      </c>
      <c r="F175" s="176" t="s">
        <v>36</v>
      </c>
      <c r="G175" s="110">
        <v>44317</v>
      </c>
      <c r="H175" s="110">
        <v>44501</v>
      </c>
      <c r="I175" s="145">
        <v>23100</v>
      </c>
      <c r="J175" s="71">
        <v>0</v>
      </c>
      <c r="K175" s="145">
        <v>25</v>
      </c>
      <c r="L175" s="71">
        <f t="shared" si="59"/>
        <v>662.97</v>
      </c>
      <c r="M175" s="71">
        <f t="shared" si="60"/>
        <v>1640.1</v>
      </c>
      <c r="N175" s="145">
        <f t="shared" si="61"/>
        <v>265.64999999999998</v>
      </c>
      <c r="O175" s="71">
        <f t="shared" si="62"/>
        <v>702.24</v>
      </c>
      <c r="P175" s="71">
        <f t="shared" si="63"/>
        <v>1637.7900000000002</v>
      </c>
      <c r="Q175" s="146">
        <v>0</v>
      </c>
      <c r="R175" s="71">
        <f t="shared" si="64"/>
        <v>4933.75</v>
      </c>
      <c r="S175" s="71">
        <f t="shared" si="65"/>
        <v>1390.21</v>
      </c>
      <c r="T175" s="71">
        <f t="shared" si="66"/>
        <v>3543.54</v>
      </c>
      <c r="U175" s="147">
        <f t="shared" si="67"/>
        <v>21709.79</v>
      </c>
      <c r="V175" s="75">
        <v>112</v>
      </c>
    </row>
    <row r="176" spans="1:22" s="30" customFormat="1" ht="18" customHeight="1" x14ac:dyDescent="0.25">
      <c r="A176" s="64">
        <v>3</v>
      </c>
      <c r="B176" s="321" t="s">
        <v>188</v>
      </c>
      <c r="C176" s="66" t="s">
        <v>38</v>
      </c>
      <c r="D176" s="66" t="s">
        <v>184</v>
      </c>
      <c r="E176" s="322" t="s">
        <v>186</v>
      </c>
      <c r="F176" s="176" t="s">
        <v>36</v>
      </c>
      <c r="G176" s="110">
        <v>44317</v>
      </c>
      <c r="H176" s="110">
        <v>44501</v>
      </c>
      <c r="I176" s="145">
        <v>23100</v>
      </c>
      <c r="J176" s="71">
        <v>0</v>
      </c>
      <c r="K176" s="145">
        <v>25</v>
      </c>
      <c r="L176" s="71">
        <f t="shared" si="59"/>
        <v>662.97</v>
      </c>
      <c r="M176" s="71">
        <f t="shared" si="60"/>
        <v>1640.1</v>
      </c>
      <c r="N176" s="145">
        <f t="shared" si="61"/>
        <v>265.64999999999998</v>
      </c>
      <c r="O176" s="71">
        <f t="shared" si="62"/>
        <v>702.24</v>
      </c>
      <c r="P176" s="71">
        <f t="shared" si="63"/>
        <v>1637.7900000000002</v>
      </c>
      <c r="Q176" s="146">
        <v>0</v>
      </c>
      <c r="R176" s="71">
        <f t="shared" si="64"/>
        <v>4933.75</v>
      </c>
      <c r="S176" s="71">
        <f t="shared" si="65"/>
        <v>1390.21</v>
      </c>
      <c r="T176" s="71">
        <f t="shared" si="66"/>
        <v>3543.54</v>
      </c>
      <c r="U176" s="147">
        <f t="shared" si="67"/>
        <v>21709.79</v>
      </c>
      <c r="V176" s="75">
        <v>112</v>
      </c>
    </row>
    <row r="177" spans="1:22" s="30" customFormat="1" ht="18" customHeight="1" x14ac:dyDescent="0.25">
      <c r="A177" s="64">
        <v>4</v>
      </c>
      <c r="B177" s="321" t="s">
        <v>189</v>
      </c>
      <c r="C177" s="66" t="s">
        <v>38</v>
      </c>
      <c r="D177" s="66" t="s">
        <v>184</v>
      </c>
      <c r="E177" s="322" t="s">
        <v>186</v>
      </c>
      <c r="F177" s="176" t="s">
        <v>36</v>
      </c>
      <c r="G177" s="110">
        <v>44317</v>
      </c>
      <c r="H177" s="110">
        <v>44501</v>
      </c>
      <c r="I177" s="145">
        <v>23100</v>
      </c>
      <c r="J177" s="71">
        <v>0</v>
      </c>
      <c r="K177" s="145">
        <v>25</v>
      </c>
      <c r="L177" s="71">
        <f t="shared" si="59"/>
        <v>662.97</v>
      </c>
      <c r="M177" s="71">
        <f t="shared" si="60"/>
        <v>1640.1</v>
      </c>
      <c r="N177" s="145">
        <f t="shared" si="61"/>
        <v>265.64999999999998</v>
      </c>
      <c r="O177" s="71">
        <f t="shared" si="62"/>
        <v>702.24</v>
      </c>
      <c r="P177" s="71">
        <f t="shared" si="63"/>
        <v>1637.7900000000002</v>
      </c>
      <c r="Q177" s="146">
        <v>0</v>
      </c>
      <c r="R177" s="71">
        <f t="shared" si="64"/>
        <v>4933.75</v>
      </c>
      <c r="S177" s="71">
        <f t="shared" si="65"/>
        <v>1390.21</v>
      </c>
      <c r="T177" s="71">
        <f t="shared" si="66"/>
        <v>3543.54</v>
      </c>
      <c r="U177" s="147">
        <f t="shared" si="67"/>
        <v>21709.79</v>
      </c>
      <c r="V177" s="75">
        <v>112</v>
      </c>
    </row>
    <row r="178" spans="1:22" s="30" customFormat="1" ht="18" customHeight="1" x14ac:dyDescent="0.25">
      <c r="A178" s="64">
        <v>5</v>
      </c>
      <c r="B178" s="321" t="s">
        <v>190</v>
      </c>
      <c r="C178" s="66" t="s">
        <v>38</v>
      </c>
      <c r="D178" s="66" t="s">
        <v>184</v>
      </c>
      <c r="E178" s="322" t="s">
        <v>186</v>
      </c>
      <c r="F178" s="176" t="s">
        <v>36</v>
      </c>
      <c r="G178" s="110">
        <v>44256</v>
      </c>
      <c r="H178" s="110">
        <v>44440</v>
      </c>
      <c r="I178" s="145">
        <v>23100</v>
      </c>
      <c r="J178" s="71">
        <v>0</v>
      </c>
      <c r="K178" s="145">
        <v>25</v>
      </c>
      <c r="L178" s="71">
        <f t="shared" si="59"/>
        <v>662.97</v>
      </c>
      <c r="M178" s="71">
        <f t="shared" si="60"/>
        <v>1640.1</v>
      </c>
      <c r="N178" s="145">
        <f t="shared" si="61"/>
        <v>265.64999999999998</v>
      </c>
      <c r="O178" s="71">
        <f t="shared" si="62"/>
        <v>702.24</v>
      </c>
      <c r="P178" s="71">
        <f t="shared" si="63"/>
        <v>1637.7900000000002</v>
      </c>
      <c r="Q178" s="146">
        <v>0</v>
      </c>
      <c r="R178" s="71">
        <f t="shared" si="64"/>
        <v>4933.75</v>
      </c>
      <c r="S178" s="71">
        <f t="shared" si="65"/>
        <v>1390.21</v>
      </c>
      <c r="T178" s="71">
        <f t="shared" si="66"/>
        <v>3543.54</v>
      </c>
      <c r="U178" s="147">
        <f t="shared" si="67"/>
        <v>21709.79</v>
      </c>
      <c r="V178" s="75">
        <v>112</v>
      </c>
    </row>
    <row r="179" spans="1:22" s="30" customFormat="1" ht="18" customHeight="1" x14ac:dyDescent="0.25">
      <c r="A179" s="64">
        <v>6</v>
      </c>
      <c r="B179" s="321" t="s">
        <v>191</v>
      </c>
      <c r="C179" s="66" t="s">
        <v>38</v>
      </c>
      <c r="D179" s="66" t="s">
        <v>184</v>
      </c>
      <c r="E179" s="322" t="s">
        <v>186</v>
      </c>
      <c r="F179" s="176" t="s">
        <v>36</v>
      </c>
      <c r="G179" s="69">
        <v>44287</v>
      </c>
      <c r="H179" s="244">
        <v>44470</v>
      </c>
      <c r="I179" s="145">
        <v>23100</v>
      </c>
      <c r="J179" s="71">
        <v>0</v>
      </c>
      <c r="K179" s="145">
        <v>25</v>
      </c>
      <c r="L179" s="71">
        <f t="shared" si="59"/>
        <v>662.97</v>
      </c>
      <c r="M179" s="71">
        <f t="shared" si="60"/>
        <v>1640.1</v>
      </c>
      <c r="N179" s="145">
        <f t="shared" si="61"/>
        <v>265.64999999999998</v>
      </c>
      <c r="O179" s="71">
        <f t="shared" si="62"/>
        <v>702.24</v>
      </c>
      <c r="P179" s="71">
        <f t="shared" si="63"/>
        <v>1637.7900000000002</v>
      </c>
      <c r="Q179" s="146">
        <v>0</v>
      </c>
      <c r="R179" s="71">
        <f t="shared" si="64"/>
        <v>4933.75</v>
      </c>
      <c r="S179" s="71">
        <f t="shared" si="65"/>
        <v>1390.21</v>
      </c>
      <c r="T179" s="71">
        <f t="shared" si="66"/>
        <v>3543.54</v>
      </c>
      <c r="U179" s="147">
        <f t="shared" si="67"/>
        <v>21709.79</v>
      </c>
      <c r="V179" s="75">
        <v>112</v>
      </c>
    </row>
    <row r="180" spans="1:22" s="30" customFormat="1" ht="18" customHeight="1" x14ac:dyDescent="0.25">
      <c r="A180" s="64">
        <v>7</v>
      </c>
      <c r="B180" s="321" t="s">
        <v>192</v>
      </c>
      <c r="C180" s="66" t="s">
        <v>38</v>
      </c>
      <c r="D180" s="66" t="s">
        <v>184</v>
      </c>
      <c r="E180" s="322" t="s">
        <v>186</v>
      </c>
      <c r="F180" s="176" t="s">
        <v>36</v>
      </c>
      <c r="G180" s="110">
        <v>44317</v>
      </c>
      <c r="H180" s="110">
        <v>44501</v>
      </c>
      <c r="I180" s="145">
        <v>23100</v>
      </c>
      <c r="J180" s="71">
        <v>0</v>
      </c>
      <c r="K180" s="145">
        <v>25</v>
      </c>
      <c r="L180" s="71">
        <f t="shared" si="59"/>
        <v>662.97</v>
      </c>
      <c r="M180" s="71">
        <f t="shared" si="60"/>
        <v>1640.1</v>
      </c>
      <c r="N180" s="145">
        <f t="shared" si="61"/>
        <v>265.64999999999998</v>
      </c>
      <c r="O180" s="71">
        <f t="shared" si="62"/>
        <v>702.24</v>
      </c>
      <c r="P180" s="71">
        <f t="shared" si="63"/>
        <v>1637.7900000000002</v>
      </c>
      <c r="Q180" s="146">
        <v>0</v>
      </c>
      <c r="R180" s="71">
        <f t="shared" si="64"/>
        <v>4933.75</v>
      </c>
      <c r="S180" s="71">
        <f t="shared" si="65"/>
        <v>1390.21</v>
      </c>
      <c r="T180" s="71">
        <f t="shared" si="66"/>
        <v>3543.54</v>
      </c>
      <c r="U180" s="147">
        <f t="shared" si="67"/>
        <v>21709.79</v>
      </c>
      <c r="V180" s="75">
        <v>112</v>
      </c>
    </row>
    <row r="181" spans="1:22" s="30" customFormat="1" ht="18" customHeight="1" x14ac:dyDescent="0.25">
      <c r="A181" s="64">
        <v>8</v>
      </c>
      <c r="B181" s="321" t="s">
        <v>193</v>
      </c>
      <c r="C181" s="66" t="s">
        <v>38</v>
      </c>
      <c r="D181" s="66" t="s">
        <v>184</v>
      </c>
      <c r="E181" s="322" t="s">
        <v>186</v>
      </c>
      <c r="F181" s="176" t="s">
        <v>36</v>
      </c>
      <c r="G181" s="69">
        <v>44348</v>
      </c>
      <c r="H181" s="323">
        <v>44531</v>
      </c>
      <c r="I181" s="145">
        <v>23100</v>
      </c>
      <c r="J181" s="71">
        <v>0</v>
      </c>
      <c r="K181" s="145">
        <v>25</v>
      </c>
      <c r="L181" s="71">
        <f t="shared" si="59"/>
        <v>662.97</v>
      </c>
      <c r="M181" s="71">
        <f t="shared" si="60"/>
        <v>1640.1</v>
      </c>
      <c r="N181" s="145">
        <f t="shared" si="61"/>
        <v>265.64999999999998</v>
      </c>
      <c r="O181" s="71">
        <f t="shared" si="62"/>
        <v>702.24</v>
      </c>
      <c r="P181" s="71">
        <f t="shared" si="63"/>
        <v>1637.7900000000002</v>
      </c>
      <c r="Q181" s="146">
        <v>0</v>
      </c>
      <c r="R181" s="71">
        <f t="shared" si="64"/>
        <v>4933.75</v>
      </c>
      <c r="S181" s="71">
        <f t="shared" si="65"/>
        <v>1390.21</v>
      </c>
      <c r="T181" s="71">
        <f t="shared" si="66"/>
        <v>3543.54</v>
      </c>
      <c r="U181" s="147">
        <f t="shared" si="67"/>
        <v>21709.79</v>
      </c>
      <c r="V181" s="75">
        <v>112</v>
      </c>
    </row>
    <row r="182" spans="1:22" s="30" customFormat="1" ht="18" customHeight="1" x14ac:dyDescent="0.25">
      <c r="A182" s="64">
        <v>9</v>
      </c>
      <c r="B182" s="321" t="s">
        <v>194</v>
      </c>
      <c r="C182" s="66" t="s">
        <v>38</v>
      </c>
      <c r="D182" s="66" t="s">
        <v>184</v>
      </c>
      <c r="E182" s="322" t="s">
        <v>195</v>
      </c>
      <c r="F182" s="176" t="s">
        <v>36</v>
      </c>
      <c r="G182" s="69">
        <v>44440</v>
      </c>
      <c r="H182" s="323">
        <v>44621</v>
      </c>
      <c r="I182" s="145">
        <v>23100</v>
      </c>
      <c r="J182" s="71">
        <v>0</v>
      </c>
      <c r="K182" s="145">
        <v>25</v>
      </c>
      <c r="L182" s="71">
        <f t="shared" si="59"/>
        <v>662.97</v>
      </c>
      <c r="M182" s="71">
        <f t="shared" si="60"/>
        <v>1640.1</v>
      </c>
      <c r="N182" s="145">
        <f t="shared" si="61"/>
        <v>265.64999999999998</v>
      </c>
      <c r="O182" s="71">
        <f t="shared" si="62"/>
        <v>702.24</v>
      </c>
      <c r="P182" s="71">
        <f t="shared" si="63"/>
        <v>1637.7900000000002</v>
      </c>
      <c r="Q182" s="146">
        <v>0</v>
      </c>
      <c r="R182" s="71">
        <f t="shared" si="64"/>
        <v>4933.75</v>
      </c>
      <c r="S182" s="71">
        <f t="shared" si="65"/>
        <v>1390.21</v>
      </c>
      <c r="T182" s="71">
        <f t="shared" si="66"/>
        <v>3543.54</v>
      </c>
      <c r="U182" s="147">
        <f t="shared" si="67"/>
        <v>21709.79</v>
      </c>
      <c r="V182" s="75">
        <v>112</v>
      </c>
    </row>
    <row r="183" spans="1:22" s="30" customFormat="1" ht="18" customHeight="1" x14ac:dyDescent="0.25">
      <c r="A183" s="64">
        <v>10</v>
      </c>
      <c r="B183" s="321" t="s">
        <v>196</v>
      </c>
      <c r="C183" s="66" t="s">
        <v>38</v>
      </c>
      <c r="D183" s="66" t="s">
        <v>184</v>
      </c>
      <c r="E183" s="322" t="s">
        <v>195</v>
      </c>
      <c r="F183" s="176" t="s">
        <v>36</v>
      </c>
      <c r="G183" s="69">
        <v>44348</v>
      </c>
      <c r="H183" s="323">
        <v>44501</v>
      </c>
      <c r="I183" s="145">
        <v>23100</v>
      </c>
      <c r="J183" s="71">
        <v>0</v>
      </c>
      <c r="K183" s="145">
        <v>25</v>
      </c>
      <c r="L183" s="71">
        <f t="shared" si="59"/>
        <v>662.97</v>
      </c>
      <c r="M183" s="71">
        <f t="shared" si="60"/>
        <v>1640.1</v>
      </c>
      <c r="N183" s="145">
        <f t="shared" si="61"/>
        <v>265.64999999999998</v>
      </c>
      <c r="O183" s="71">
        <f t="shared" si="62"/>
        <v>702.24</v>
      </c>
      <c r="P183" s="71">
        <f t="shared" si="63"/>
        <v>1637.7900000000002</v>
      </c>
      <c r="Q183" s="146">
        <v>0</v>
      </c>
      <c r="R183" s="71">
        <f t="shared" si="64"/>
        <v>4933.75</v>
      </c>
      <c r="S183" s="71">
        <f t="shared" si="65"/>
        <v>1390.21</v>
      </c>
      <c r="T183" s="71">
        <f t="shared" si="66"/>
        <v>3543.54</v>
      </c>
      <c r="U183" s="147">
        <f t="shared" si="67"/>
        <v>21709.79</v>
      </c>
      <c r="V183" s="75">
        <v>112</v>
      </c>
    </row>
    <row r="184" spans="1:22" s="30" customFormat="1" ht="18" customHeight="1" x14ac:dyDescent="0.25">
      <c r="A184" s="64">
        <v>11</v>
      </c>
      <c r="B184" s="321" t="s">
        <v>197</v>
      </c>
      <c r="C184" s="66" t="s">
        <v>38</v>
      </c>
      <c r="D184" s="66" t="s">
        <v>184</v>
      </c>
      <c r="E184" s="322" t="s">
        <v>186</v>
      </c>
      <c r="F184" s="176" t="s">
        <v>36</v>
      </c>
      <c r="G184" s="69">
        <v>44440</v>
      </c>
      <c r="H184" s="323">
        <v>44621</v>
      </c>
      <c r="I184" s="145">
        <v>23100</v>
      </c>
      <c r="J184" s="71">
        <v>0</v>
      </c>
      <c r="K184" s="145">
        <v>25</v>
      </c>
      <c r="L184" s="71">
        <f t="shared" si="59"/>
        <v>662.97</v>
      </c>
      <c r="M184" s="71">
        <f t="shared" si="60"/>
        <v>1640.1</v>
      </c>
      <c r="N184" s="145">
        <f t="shared" si="61"/>
        <v>265.64999999999998</v>
      </c>
      <c r="O184" s="71">
        <f t="shared" si="62"/>
        <v>702.24</v>
      </c>
      <c r="P184" s="71">
        <f t="shared" si="63"/>
        <v>1637.7900000000002</v>
      </c>
      <c r="Q184" s="146">
        <v>0</v>
      </c>
      <c r="R184" s="71">
        <f t="shared" si="64"/>
        <v>4933.75</v>
      </c>
      <c r="S184" s="71">
        <f t="shared" si="65"/>
        <v>1390.21</v>
      </c>
      <c r="T184" s="71">
        <f t="shared" si="66"/>
        <v>3543.54</v>
      </c>
      <c r="U184" s="147">
        <f t="shared" si="67"/>
        <v>21709.79</v>
      </c>
      <c r="V184" s="75">
        <v>112</v>
      </c>
    </row>
    <row r="185" spans="1:22" s="30" customFormat="1" ht="18" customHeight="1" x14ac:dyDescent="0.25">
      <c r="A185" s="64">
        <v>12</v>
      </c>
      <c r="B185" s="321" t="s">
        <v>198</v>
      </c>
      <c r="C185" s="66" t="s">
        <v>38</v>
      </c>
      <c r="D185" s="66" t="s">
        <v>184</v>
      </c>
      <c r="E185" s="322" t="s">
        <v>195</v>
      </c>
      <c r="F185" s="176" t="s">
        <v>36</v>
      </c>
      <c r="G185" s="69">
        <v>44440</v>
      </c>
      <c r="H185" s="323">
        <v>44621</v>
      </c>
      <c r="I185" s="145">
        <v>23100</v>
      </c>
      <c r="J185" s="71">
        <v>0</v>
      </c>
      <c r="K185" s="145">
        <v>25</v>
      </c>
      <c r="L185" s="71">
        <f t="shared" si="59"/>
        <v>662.97</v>
      </c>
      <c r="M185" s="71">
        <f t="shared" si="60"/>
        <v>1640.1</v>
      </c>
      <c r="N185" s="145">
        <f t="shared" si="61"/>
        <v>265.64999999999998</v>
      </c>
      <c r="O185" s="71">
        <f t="shared" si="62"/>
        <v>702.24</v>
      </c>
      <c r="P185" s="71">
        <f t="shared" si="63"/>
        <v>1637.7900000000002</v>
      </c>
      <c r="Q185" s="146">
        <v>0</v>
      </c>
      <c r="R185" s="71">
        <f t="shared" si="64"/>
        <v>4933.75</v>
      </c>
      <c r="S185" s="71">
        <f t="shared" si="65"/>
        <v>1390.21</v>
      </c>
      <c r="T185" s="71">
        <f t="shared" si="66"/>
        <v>3543.54</v>
      </c>
      <c r="U185" s="147">
        <f t="shared" si="67"/>
        <v>21709.79</v>
      </c>
      <c r="V185" s="75">
        <v>112</v>
      </c>
    </row>
    <row r="186" spans="1:22" s="30" customFormat="1" ht="18" customHeight="1" x14ac:dyDescent="0.25">
      <c r="A186" s="64">
        <v>13</v>
      </c>
      <c r="B186" s="321" t="s">
        <v>199</v>
      </c>
      <c r="C186" s="66" t="s">
        <v>38</v>
      </c>
      <c r="D186" s="66" t="s">
        <v>184</v>
      </c>
      <c r="E186" s="322" t="s">
        <v>186</v>
      </c>
      <c r="F186" s="176" t="s">
        <v>36</v>
      </c>
      <c r="G186" s="69">
        <v>44348</v>
      </c>
      <c r="H186" s="323">
        <v>44531</v>
      </c>
      <c r="I186" s="145">
        <v>23100</v>
      </c>
      <c r="J186" s="71">
        <v>0</v>
      </c>
      <c r="K186" s="145">
        <v>25</v>
      </c>
      <c r="L186" s="71">
        <f t="shared" si="59"/>
        <v>662.97</v>
      </c>
      <c r="M186" s="71">
        <f t="shared" si="60"/>
        <v>1640.1</v>
      </c>
      <c r="N186" s="145">
        <f t="shared" si="61"/>
        <v>265.64999999999998</v>
      </c>
      <c r="O186" s="71">
        <f t="shared" si="62"/>
        <v>702.24</v>
      </c>
      <c r="P186" s="71">
        <f t="shared" si="63"/>
        <v>1637.7900000000002</v>
      </c>
      <c r="Q186" s="146">
        <v>0</v>
      </c>
      <c r="R186" s="71">
        <f t="shared" si="64"/>
        <v>4933.75</v>
      </c>
      <c r="S186" s="71">
        <f t="shared" si="65"/>
        <v>1390.21</v>
      </c>
      <c r="T186" s="71">
        <f t="shared" si="66"/>
        <v>3543.54</v>
      </c>
      <c r="U186" s="147">
        <f t="shared" si="67"/>
        <v>21709.79</v>
      </c>
      <c r="V186" s="75">
        <v>112</v>
      </c>
    </row>
    <row r="187" spans="1:22" s="30" customFormat="1" ht="18" customHeight="1" x14ac:dyDescent="0.25">
      <c r="A187" s="64">
        <v>14</v>
      </c>
      <c r="B187" s="321" t="s">
        <v>200</v>
      </c>
      <c r="C187" s="66" t="s">
        <v>38</v>
      </c>
      <c r="D187" s="66" t="s">
        <v>184</v>
      </c>
      <c r="E187" s="322" t="s">
        <v>201</v>
      </c>
      <c r="F187" s="176" t="s">
        <v>36</v>
      </c>
      <c r="G187" s="110">
        <v>44317</v>
      </c>
      <c r="H187" s="110">
        <v>44501</v>
      </c>
      <c r="I187" s="145">
        <v>23100</v>
      </c>
      <c r="J187" s="71">
        <v>0</v>
      </c>
      <c r="K187" s="145">
        <v>25</v>
      </c>
      <c r="L187" s="71">
        <f t="shared" si="59"/>
        <v>662.97</v>
      </c>
      <c r="M187" s="71">
        <f t="shared" si="60"/>
        <v>1640.1</v>
      </c>
      <c r="N187" s="145">
        <f t="shared" si="61"/>
        <v>265.64999999999998</v>
      </c>
      <c r="O187" s="71">
        <f t="shared" si="62"/>
        <v>702.24</v>
      </c>
      <c r="P187" s="71">
        <f t="shared" si="63"/>
        <v>1637.7900000000002</v>
      </c>
      <c r="Q187" s="146">
        <v>0</v>
      </c>
      <c r="R187" s="71">
        <f t="shared" si="64"/>
        <v>4933.75</v>
      </c>
      <c r="S187" s="71">
        <f t="shared" si="65"/>
        <v>1390.21</v>
      </c>
      <c r="T187" s="71">
        <f t="shared" si="66"/>
        <v>3543.54</v>
      </c>
      <c r="U187" s="147">
        <f t="shared" si="67"/>
        <v>21709.79</v>
      </c>
      <c r="V187" s="75">
        <v>112</v>
      </c>
    </row>
    <row r="188" spans="1:22" s="30" customFormat="1" ht="30" customHeight="1" x14ac:dyDescent="0.25">
      <c r="A188" s="64">
        <v>15</v>
      </c>
      <c r="B188" s="321" t="s">
        <v>202</v>
      </c>
      <c r="C188" s="66" t="s">
        <v>34</v>
      </c>
      <c r="D188" s="66" t="s">
        <v>184</v>
      </c>
      <c r="E188" s="322" t="s">
        <v>201</v>
      </c>
      <c r="F188" s="176" t="s">
        <v>36</v>
      </c>
      <c r="G188" s="69">
        <v>44348</v>
      </c>
      <c r="H188" s="323">
        <v>44531</v>
      </c>
      <c r="I188" s="145">
        <v>23100</v>
      </c>
      <c r="J188" s="71">
        <v>0</v>
      </c>
      <c r="K188" s="145">
        <v>25</v>
      </c>
      <c r="L188" s="71">
        <f t="shared" si="59"/>
        <v>662.97</v>
      </c>
      <c r="M188" s="71">
        <f t="shared" si="60"/>
        <v>1640.1</v>
      </c>
      <c r="N188" s="145">
        <f t="shared" si="61"/>
        <v>265.64999999999998</v>
      </c>
      <c r="O188" s="71">
        <f t="shared" si="62"/>
        <v>702.24</v>
      </c>
      <c r="P188" s="71">
        <f t="shared" si="63"/>
        <v>1637.7900000000002</v>
      </c>
      <c r="Q188" s="146">
        <v>0</v>
      </c>
      <c r="R188" s="71">
        <f t="shared" si="64"/>
        <v>4933.75</v>
      </c>
      <c r="S188" s="71">
        <f t="shared" si="65"/>
        <v>1390.21</v>
      </c>
      <c r="T188" s="71">
        <f t="shared" si="66"/>
        <v>3543.54</v>
      </c>
      <c r="U188" s="147">
        <f t="shared" si="67"/>
        <v>21709.79</v>
      </c>
      <c r="V188" s="75">
        <v>112</v>
      </c>
    </row>
    <row r="189" spans="1:22" s="30" customFormat="1" ht="18" customHeight="1" thickBot="1" x14ac:dyDescent="0.3">
      <c r="A189" s="78">
        <v>16</v>
      </c>
      <c r="B189" s="324" t="s">
        <v>203</v>
      </c>
      <c r="C189" s="80" t="s">
        <v>34</v>
      </c>
      <c r="D189" s="80" t="s">
        <v>184</v>
      </c>
      <c r="E189" s="259" t="s">
        <v>201</v>
      </c>
      <c r="F189" s="109" t="s">
        <v>36</v>
      </c>
      <c r="G189" s="69">
        <v>44348</v>
      </c>
      <c r="H189" s="323">
        <v>44531</v>
      </c>
      <c r="I189" s="112">
        <v>23100</v>
      </c>
      <c r="J189" s="113">
        <v>0</v>
      </c>
      <c r="K189" s="112">
        <v>25</v>
      </c>
      <c r="L189" s="113">
        <f t="shared" si="59"/>
        <v>662.97</v>
      </c>
      <c r="M189" s="113">
        <f t="shared" si="60"/>
        <v>1640.1</v>
      </c>
      <c r="N189" s="112">
        <f t="shared" si="61"/>
        <v>265.64999999999998</v>
      </c>
      <c r="O189" s="113">
        <f t="shared" si="62"/>
        <v>702.24</v>
      </c>
      <c r="P189" s="113">
        <f t="shared" si="63"/>
        <v>1637.7900000000002</v>
      </c>
      <c r="Q189" s="128">
        <v>0</v>
      </c>
      <c r="R189" s="113">
        <f t="shared" si="64"/>
        <v>4933.75</v>
      </c>
      <c r="S189" s="113">
        <f t="shared" si="65"/>
        <v>1390.21</v>
      </c>
      <c r="T189" s="113">
        <f t="shared" si="66"/>
        <v>3543.54</v>
      </c>
      <c r="U189" s="115">
        <f t="shared" si="67"/>
        <v>21709.79</v>
      </c>
      <c r="V189" s="143">
        <v>112</v>
      </c>
    </row>
    <row r="190" spans="1:22" s="30" customFormat="1" ht="18" customHeight="1" thickBot="1" x14ac:dyDescent="0.3">
      <c r="A190" s="85"/>
      <c r="B190" s="86"/>
      <c r="C190" s="86"/>
      <c r="D190" s="86"/>
      <c r="E190" s="86"/>
      <c r="F190" s="86"/>
      <c r="G190" s="86"/>
      <c r="H190" s="87"/>
      <c r="I190" s="88">
        <f t="shared" ref="I190:U190" si="68">SUM(I174:I189)</f>
        <v>369600</v>
      </c>
      <c r="J190" s="88">
        <f t="shared" si="68"/>
        <v>0</v>
      </c>
      <c r="K190" s="88">
        <f>SUM(K174:K189)</f>
        <v>400</v>
      </c>
      <c r="L190" s="88">
        <f t="shared" si="68"/>
        <v>10607.52</v>
      </c>
      <c r="M190" s="88">
        <f t="shared" si="68"/>
        <v>26241.599999999991</v>
      </c>
      <c r="N190" s="88">
        <f t="shared" si="68"/>
        <v>4250.4000000000005</v>
      </c>
      <c r="O190" s="88">
        <f t="shared" si="68"/>
        <v>11235.839999999998</v>
      </c>
      <c r="P190" s="88">
        <f t="shared" si="68"/>
        <v>26204.64000000001</v>
      </c>
      <c r="Q190" s="106">
        <f t="shared" si="68"/>
        <v>0</v>
      </c>
      <c r="R190" s="88">
        <f t="shared" si="68"/>
        <v>78940</v>
      </c>
      <c r="S190" s="88">
        <f t="shared" si="68"/>
        <v>22243.359999999993</v>
      </c>
      <c r="T190" s="88">
        <f t="shared" si="68"/>
        <v>56696.640000000007</v>
      </c>
      <c r="U190" s="88">
        <f t="shared" si="68"/>
        <v>347356.64</v>
      </c>
      <c r="V190" s="89"/>
    </row>
    <row r="191" spans="1:22" s="30" customFormat="1" ht="9.9499999999999993" customHeight="1" thickBot="1" x14ac:dyDescent="0.3">
      <c r="A191" s="245"/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7"/>
      <c r="R191" s="246"/>
      <c r="S191" s="246"/>
      <c r="T191" s="246"/>
      <c r="U191" s="246"/>
      <c r="V191" s="246"/>
    </row>
    <row r="192" spans="1:22" s="30" customFormat="1" ht="20.100000000000001" customHeight="1" thickBot="1" x14ac:dyDescent="0.3">
      <c r="A192" s="90" t="s">
        <v>204</v>
      </c>
      <c r="B192" s="91"/>
      <c r="C192" s="91"/>
      <c r="D192" s="91"/>
      <c r="E192" s="92"/>
      <c r="F192" s="90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2"/>
    </row>
    <row r="193" spans="1:22" s="30" customFormat="1" ht="30" customHeight="1" x14ac:dyDescent="0.25">
      <c r="A193" s="50">
        <v>1</v>
      </c>
      <c r="B193" s="325" t="s">
        <v>205</v>
      </c>
      <c r="C193" s="164" t="s">
        <v>38</v>
      </c>
      <c r="D193" s="164" t="s">
        <v>204</v>
      </c>
      <c r="E193" s="256" t="s">
        <v>77</v>
      </c>
      <c r="F193" s="119" t="s">
        <v>36</v>
      </c>
      <c r="G193" s="69">
        <v>44256</v>
      </c>
      <c r="H193" s="69">
        <v>44440</v>
      </c>
      <c r="I193" s="59">
        <v>120000</v>
      </c>
      <c r="J193" s="59">
        <v>16809.87</v>
      </c>
      <c r="K193" s="59">
        <v>25</v>
      </c>
      <c r="L193" s="59">
        <f>+I193*2.87%</f>
        <v>3444</v>
      </c>
      <c r="M193" s="59">
        <f>+I193*7.1%</f>
        <v>8520</v>
      </c>
      <c r="N193" s="59">
        <v>717.6</v>
      </c>
      <c r="O193" s="59">
        <f>+I193*3.04%</f>
        <v>3648</v>
      </c>
      <c r="P193" s="59">
        <f>+I193*7.09%</f>
        <v>8508</v>
      </c>
      <c r="Q193" s="121">
        <v>0</v>
      </c>
      <c r="R193" s="59">
        <f>SUM(K193:P193)</f>
        <v>24862.6</v>
      </c>
      <c r="S193" s="59">
        <f>+J193+K193+L193+O193+Q193</f>
        <v>23926.87</v>
      </c>
      <c r="T193" s="59">
        <f>+M193+N193+P193</f>
        <v>17745.599999999999</v>
      </c>
      <c r="U193" s="123">
        <f>+I193-S193</f>
        <v>96073.13</v>
      </c>
      <c r="V193" s="63">
        <v>112</v>
      </c>
    </row>
    <row r="194" spans="1:22" s="30" customFormat="1" ht="30" customHeight="1" thickBot="1" x14ac:dyDescent="0.3">
      <c r="A194" s="64">
        <v>2</v>
      </c>
      <c r="B194" s="326" t="s">
        <v>206</v>
      </c>
      <c r="C194" s="327" t="s">
        <v>38</v>
      </c>
      <c r="D194" s="327" t="s">
        <v>204</v>
      </c>
      <c r="E194" s="322" t="s">
        <v>85</v>
      </c>
      <c r="F194" s="176" t="s">
        <v>36</v>
      </c>
      <c r="G194" s="69">
        <v>44348</v>
      </c>
      <c r="H194" s="323">
        <v>44531</v>
      </c>
      <c r="I194" s="71">
        <v>55000</v>
      </c>
      <c r="J194" s="71">
        <v>2559.6799999999998</v>
      </c>
      <c r="K194" s="71">
        <v>25</v>
      </c>
      <c r="L194" s="71">
        <f>+I194*2.87%</f>
        <v>1578.5</v>
      </c>
      <c r="M194" s="71">
        <f>+I194*7.1%</f>
        <v>3904.9999999999995</v>
      </c>
      <c r="N194" s="71">
        <f>+I194*1.15%</f>
        <v>632.5</v>
      </c>
      <c r="O194" s="71">
        <f>+I194*3.04%</f>
        <v>1672</v>
      </c>
      <c r="P194" s="71">
        <f>+I194*7.09%</f>
        <v>3899.5000000000005</v>
      </c>
      <c r="Q194" s="149">
        <v>0</v>
      </c>
      <c r="R194" s="71">
        <f>SUM(K194:P194)</f>
        <v>11712.5</v>
      </c>
      <c r="S194" s="71">
        <f>+J194+K194+L194+O194+Q194</f>
        <v>5835.18</v>
      </c>
      <c r="T194" s="71">
        <f>+M194+N194+P194</f>
        <v>8437</v>
      </c>
      <c r="U194" s="147">
        <f>+I194-S194</f>
        <v>49164.82</v>
      </c>
      <c r="V194" s="75">
        <v>112</v>
      </c>
    </row>
    <row r="195" spans="1:22" s="30" customFormat="1" ht="18" customHeight="1" thickBot="1" x14ac:dyDescent="0.3">
      <c r="A195" s="105"/>
      <c r="B195" s="86"/>
      <c r="C195" s="86"/>
      <c r="D195" s="86"/>
      <c r="E195" s="86"/>
      <c r="F195" s="86"/>
      <c r="G195" s="86"/>
      <c r="H195" s="87"/>
      <c r="I195" s="88">
        <f>SUM(I193:I194)</f>
        <v>175000</v>
      </c>
      <c r="J195" s="88">
        <f>SUM(J193:J194)</f>
        <v>19369.55</v>
      </c>
      <c r="K195" s="88">
        <f t="shared" ref="K195:U195" si="69">SUM(K193:K194)</f>
        <v>50</v>
      </c>
      <c r="L195" s="88">
        <f t="shared" si="69"/>
        <v>5022.5</v>
      </c>
      <c r="M195" s="88">
        <f t="shared" si="69"/>
        <v>12425</v>
      </c>
      <c r="N195" s="88">
        <f t="shared" si="69"/>
        <v>1350.1</v>
      </c>
      <c r="O195" s="88">
        <f t="shared" si="69"/>
        <v>5320</v>
      </c>
      <c r="P195" s="88">
        <f t="shared" si="69"/>
        <v>12407.5</v>
      </c>
      <c r="Q195" s="106">
        <f t="shared" si="69"/>
        <v>0</v>
      </c>
      <c r="R195" s="88">
        <f t="shared" si="69"/>
        <v>36575.1</v>
      </c>
      <c r="S195" s="88">
        <f t="shared" si="69"/>
        <v>29762.05</v>
      </c>
      <c r="T195" s="88">
        <f t="shared" si="69"/>
        <v>26182.6</v>
      </c>
      <c r="U195" s="88">
        <f t="shared" si="69"/>
        <v>145237.95000000001</v>
      </c>
      <c r="V195" s="89"/>
    </row>
    <row r="196" spans="1:22" s="30" customFormat="1" ht="9.9499999999999993" customHeight="1" thickBot="1" x14ac:dyDescent="0.3">
      <c r="A196" s="210"/>
      <c r="B196" s="8"/>
      <c r="C196" s="9"/>
      <c r="D196" s="212"/>
      <c r="E196" s="212"/>
      <c r="F196" s="212"/>
      <c r="G196" s="212"/>
      <c r="H196" s="212"/>
      <c r="I196" s="159"/>
      <c r="J196" s="159"/>
      <c r="K196" s="159"/>
      <c r="L196" s="159"/>
      <c r="M196" s="159"/>
      <c r="N196" s="159"/>
      <c r="O196" s="159"/>
      <c r="P196" s="159"/>
      <c r="Q196" s="328"/>
      <c r="R196" s="159"/>
      <c r="S196" s="159"/>
      <c r="T196" s="159"/>
      <c r="U196" s="159"/>
      <c r="V196" s="44"/>
    </row>
    <row r="197" spans="1:22" s="30" customFormat="1" ht="20.100000000000001" customHeight="1" thickBot="1" x14ac:dyDescent="0.3">
      <c r="A197" s="90" t="s">
        <v>207</v>
      </c>
      <c r="B197" s="91"/>
      <c r="C197" s="91"/>
      <c r="D197" s="91"/>
      <c r="E197" s="92"/>
      <c r="F197" s="90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2"/>
    </row>
    <row r="198" spans="1:22" s="30" customFormat="1" ht="20.100000000000001" customHeight="1" x14ac:dyDescent="0.25">
      <c r="A198" s="205">
        <v>1</v>
      </c>
      <c r="B198" s="329" t="s">
        <v>208</v>
      </c>
      <c r="C198" s="207" t="s">
        <v>38</v>
      </c>
      <c r="D198" s="207" t="s">
        <v>209</v>
      </c>
      <c r="E198" s="330" t="s">
        <v>136</v>
      </c>
      <c r="F198" s="176" t="s">
        <v>36</v>
      </c>
      <c r="G198" s="331">
        <v>44348</v>
      </c>
      <c r="H198" s="297">
        <v>44531</v>
      </c>
      <c r="I198" s="299">
        <v>50000</v>
      </c>
      <c r="J198" s="299">
        <v>1854</v>
      </c>
      <c r="K198" s="299">
        <v>25</v>
      </c>
      <c r="L198" s="59">
        <f>+I198*2.87%</f>
        <v>1435</v>
      </c>
      <c r="M198" s="71">
        <f>+I198*7.1%</f>
        <v>3549.9999999999995</v>
      </c>
      <c r="N198" s="71">
        <f>+I198*1.15%</f>
        <v>575</v>
      </c>
      <c r="O198" s="71">
        <f>+I198*3.04%</f>
        <v>1520</v>
      </c>
      <c r="P198" s="71">
        <f>+I198*7.09%</f>
        <v>3545.0000000000005</v>
      </c>
      <c r="Q198" s="291">
        <v>0</v>
      </c>
      <c r="R198" s="71">
        <f>SUM(K198:P198)</f>
        <v>10650</v>
      </c>
      <c r="S198" s="71">
        <f>+J198+K198+L198+O198+Q198</f>
        <v>4834</v>
      </c>
      <c r="T198" s="71">
        <f>+M198+N198+P198</f>
        <v>7670</v>
      </c>
      <c r="U198" s="147">
        <f>+I198-S198</f>
        <v>45166</v>
      </c>
      <c r="V198" s="143">
        <v>112</v>
      </c>
    </row>
    <row r="199" spans="1:22" s="30" customFormat="1" ht="20.100000000000001" customHeight="1" x14ac:dyDescent="0.25">
      <c r="A199" s="205">
        <v>2</v>
      </c>
      <c r="B199" s="329" t="s">
        <v>210</v>
      </c>
      <c r="C199" s="207" t="s">
        <v>38</v>
      </c>
      <c r="D199" s="207" t="s">
        <v>209</v>
      </c>
      <c r="E199" s="330" t="s">
        <v>211</v>
      </c>
      <c r="F199" s="176" t="s">
        <v>36</v>
      </c>
      <c r="G199" s="69">
        <v>44287</v>
      </c>
      <c r="H199" s="323">
        <v>44470</v>
      </c>
      <c r="I199" s="71">
        <v>26000</v>
      </c>
      <c r="J199" s="71">
        <v>0</v>
      </c>
      <c r="K199" s="71">
        <v>25</v>
      </c>
      <c r="L199" s="71">
        <f>+I199*2.87%</f>
        <v>746.2</v>
      </c>
      <c r="M199" s="71">
        <f>+I199*7.1%</f>
        <v>1845.9999999999998</v>
      </c>
      <c r="N199" s="71">
        <f>+I199*1.15%</f>
        <v>299</v>
      </c>
      <c r="O199" s="71">
        <f>+I199*3.04%</f>
        <v>790.4</v>
      </c>
      <c r="P199" s="71">
        <f>+I199*7.09%</f>
        <v>1843.4</v>
      </c>
      <c r="Q199" s="149">
        <v>0</v>
      </c>
      <c r="R199" s="71">
        <f>SUM(K199:P199)</f>
        <v>5550</v>
      </c>
      <c r="S199" s="71">
        <f>+J199+K199+L199+O199+Q199</f>
        <v>1561.6</v>
      </c>
      <c r="T199" s="71">
        <f>+M199+N199+P199</f>
        <v>3988.4</v>
      </c>
      <c r="U199" s="147">
        <f>+I199-S199</f>
        <v>24438.400000000001</v>
      </c>
      <c r="V199" s="75">
        <v>112</v>
      </c>
    </row>
    <row r="200" spans="1:22" s="30" customFormat="1" ht="20.100000000000001" customHeight="1" x14ac:dyDescent="0.25">
      <c r="A200" s="205">
        <v>3</v>
      </c>
      <c r="B200" s="329" t="s">
        <v>212</v>
      </c>
      <c r="C200" s="207" t="s">
        <v>38</v>
      </c>
      <c r="D200" s="207" t="s">
        <v>209</v>
      </c>
      <c r="E200" s="330" t="s">
        <v>211</v>
      </c>
      <c r="F200" s="176" t="s">
        <v>36</v>
      </c>
      <c r="G200" s="69">
        <v>44287</v>
      </c>
      <c r="H200" s="323">
        <v>44470</v>
      </c>
      <c r="I200" s="299">
        <v>28000</v>
      </c>
      <c r="J200" s="299">
        <v>0</v>
      </c>
      <c r="K200" s="299">
        <v>25</v>
      </c>
      <c r="L200" s="71">
        <f>+I200*2.87%</f>
        <v>803.6</v>
      </c>
      <c r="M200" s="71">
        <f>+I200*7.1%</f>
        <v>1987.9999999999998</v>
      </c>
      <c r="N200" s="71">
        <f>+I200*1.15%</f>
        <v>322</v>
      </c>
      <c r="O200" s="71">
        <f>+I200*3.04%</f>
        <v>851.2</v>
      </c>
      <c r="P200" s="71">
        <f>+I200*7.09%</f>
        <v>1985.2</v>
      </c>
      <c r="Q200" s="291">
        <v>0</v>
      </c>
      <c r="R200" s="71">
        <f>SUM(K200:P200)</f>
        <v>5975</v>
      </c>
      <c r="S200" s="71">
        <f>+J200+K200+L200+O200+Q200</f>
        <v>1679.8000000000002</v>
      </c>
      <c r="T200" s="71">
        <f>+M200+N200+P200</f>
        <v>4295.2</v>
      </c>
      <c r="U200" s="147">
        <f>+I200-S200</f>
        <v>26320.2</v>
      </c>
      <c r="V200" s="143">
        <v>112</v>
      </c>
    </row>
    <row r="201" spans="1:22" s="30" customFormat="1" ht="20.100000000000001" customHeight="1" thickBot="1" x14ac:dyDescent="0.3">
      <c r="A201" s="205">
        <v>4</v>
      </c>
      <c r="B201" s="296" t="s">
        <v>213</v>
      </c>
      <c r="C201" s="207" t="s">
        <v>38</v>
      </c>
      <c r="D201" s="207" t="s">
        <v>209</v>
      </c>
      <c r="E201" s="330" t="s">
        <v>211</v>
      </c>
      <c r="F201" s="167" t="s">
        <v>36</v>
      </c>
      <c r="G201" s="125">
        <v>44287</v>
      </c>
      <c r="H201" s="260">
        <v>44470</v>
      </c>
      <c r="I201" s="113">
        <v>29400</v>
      </c>
      <c r="J201" s="113">
        <v>0</v>
      </c>
      <c r="K201" s="113">
        <v>25</v>
      </c>
      <c r="L201" s="113">
        <f>+I201*2.87%</f>
        <v>843.78</v>
      </c>
      <c r="M201" s="113">
        <f>+I201*7.1%</f>
        <v>2087.3999999999996</v>
      </c>
      <c r="N201" s="84">
        <f>+I201*1.15%</f>
        <v>338.09999999999997</v>
      </c>
      <c r="O201" s="113">
        <f>+I201*3.04%</f>
        <v>893.76</v>
      </c>
      <c r="P201" s="113">
        <f>+I201*7.09%</f>
        <v>2084.46</v>
      </c>
      <c r="Q201" s="114">
        <v>0</v>
      </c>
      <c r="R201" s="113">
        <f>SUM(K201:P201)</f>
        <v>6272.4999999999991</v>
      </c>
      <c r="S201" s="113">
        <f>+J201+K201+L201+O201+Q201</f>
        <v>1762.54</v>
      </c>
      <c r="T201" s="113">
        <f>+M201+N201+P201</f>
        <v>4509.9599999999991</v>
      </c>
      <c r="U201" s="115">
        <f>+I201-S201</f>
        <v>27637.46</v>
      </c>
      <c r="V201" s="116">
        <v>112</v>
      </c>
    </row>
    <row r="202" spans="1:22" s="30" customFormat="1" ht="18" customHeight="1" thickBot="1" x14ac:dyDescent="0.3">
      <c r="A202" s="105"/>
      <c r="B202" s="86"/>
      <c r="C202" s="86"/>
      <c r="D202" s="86"/>
      <c r="E202" s="86"/>
      <c r="F202" s="86"/>
      <c r="G202" s="86"/>
      <c r="H202" s="87"/>
      <c r="I202" s="88">
        <f>SUM(I198:I201)</f>
        <v>133400</v>
      </c>
      <c r="J202" s="88">
        <f>SUM(J198:J201)</f>
        <v>1854</v>
      </c>
      <c r="K202" s="88">
        <f t="shared" ref="K202:U202" si="70">SUM(K198:K201)</f>
        <v>100</v>
      </c>
      <c r="L202" s="88">
        <f t="shared" si="70"/>
        <v>3828.58</v>
      </c>
      <c r="M202" s="88">
        <f t="shared" si="70"/>
        <v>9471.3999999999978</v>
      </c>
      <c r="N202" s="88">
        <f t="shared" si="70"/>
        <v>1534.1</v>
      </c>
      <c r="O202" s="88">
        <f t="shared" si="70"/>
        <v>4055.3600000000006</v>
      </c>
      <c r="P202" s="88">
        <f t="shared" si="70"/>
        <v>9458.0600000000013</v>
      </c>
      <c r="Q202" s="88">
        <f t="shared" si="70"/>
        <v>0</v>
      </c>
      <c r="R202" s="88">
        <f t="shared" si="70"/>
        <v>28447.5</v>
      </c>
      <c r="S202" s="88">
        <f t="shared" si="70"/>
        <v>9837.94</v>
      </c>
      <c r="T202" s="88">
        <f t="shared" si="70"/>
        <v>20463.559999999998</v>
      </c>
      <c r="U202" s="88">
        <f t="shared" si="70"/>
        <v>123562.06</v>
      </c>
      <c r="V202" s="88"/>
    </row>
    <row r="203" spans="1:22" s="30" customFormat="1" ht="9.9499999999999993" customHeight="1" thickBot="1" x14ac:dyDescent="0.3">
      <c r="A203" s="210"/>
      <c r="B203" s="212"/>
      <c r="C203" s="212"/>
      <c r="D203" s="210"/>
      <c r="E203" s="210"/>
      <c r="F203" s="210"/>
      <c r="G203" s="210"/>
      <c r="H203" s="210"/>
      <c r="I203" s="332"/>
      <c r="J203" s="332"/>
      <c r="K203" s="332"/>
      <c r="L203" s="332"/>
      <c r="M203" s="332"/>
      <c r="N203" s="332"/>
      <c r="O203" s="332"/>
      <c r="P203" s="332"/>
      <c r="Q203" s="333"/>
      <c r="R203" s="332"/>
      <c r="S203" s="332"/>
      <c r="T203" s="332"/>
      <c r="U203" s="332"/>
      <c r="V203" s="44"/>
    </row>
    <row r="204" spans="1:22" s="30" customFormat="1" ht="18" customHeight="1" thickBot="1" x14ac:dyDescent="0.3">
      <c r="A204" s="90" t="s">
        <v>214</v>
      </c>
      <c r="B204" s="91"/>
      <c r="C204" s="91"/>
      <c r="D204" s="91"/>
      <c r="E204" s="92"/>
      <c r="F204" s="90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2"/>
    </row>
    <row r="205" spans="1:22" s="30" customFormat="1" ht="32.1" customHeight="1" thickBot="1" x14ac:dyDescent="0.3">
      <c r="A205" s="50">
        <v>1</v>
      </c>
      <c r="B205" s="334" t="s">
        <v>215</v>
      </c>
      <c r="C205" s="66" t="s">
        <v>34</v>
      </c>
      <c r="D205" s="194" t="s">
        <v>214</v>
      </c>
      <c r="E205" s="193" t="s">
        <v>216</v>
      </c>
      <c r="F205" s="119" t="s">
        <v>36</v>
      </c>
      <c r="G205" s="110">
        <v>44317</v>
      </c>
      <c r="H205" s="110">
        <v>44501</v>
      </c>
      <c r="I205" s="145">
        <v>40000</v>
      </c>
      <c r="J205" s="145">
        <v>442.65</v>
      </c>
      <c r="K205" s="145">
        <v>25</v>
      </c>
      <c r="L205" s="71">
        <f>+I205*2.87%</f>
        <v>1148</v>
      </c>
      <c r="M205" s="71">
        <f>+I205*7.1%</f>
        <v>2839.9999999999995</v>
      </c>
      <c r="N205" s="71">
        <f>+I205*1.15%</f>
        <v>460</v>
      </c>
      <c r="O205" s="71">
        <f>+I205*3.04%</f>
        <v>1216</v>
      </c>
      <c r="P205" s="71">
        <f>+I205*7.09%</f>
        <v>2836</v>
      </c>
      <c r="Q205" s="146">
        <v>0</v>
      </c>
      <c r="R205" s="71">
        <f>SUM(K205:P205)</f>
        <v>8525</v>
      </c>
      <c r="S205" s="71">
        <f>+J205+K205+L205+O205+Q205</f>
        <v>2831.65</v>
      </c>
      <c r="T205" s="71">
        <f>+M205+N205+P205</f>
        <v>6136</v>
      </c>
      <c r="U205" s="147">
        <f>+I205-S205</f>
        <v>37168.35</v>
      </c>
      <c r="V205" s="75">
        <v>112</v>
      </c>
    </row>
    <row r="206" spans="1:22" s="30" customFormat="1" ht="18" customHeight="1" thickBot="1" x14ac:dyDescent="0.3">
      <c r="A206" s="105"/>
      <c r="B206" s="86"/>
      <c r="C206" s="86"/>
      <c r="D206" s="86"/>
      <c r="E206" s="86"/>
      <c r="F206" s="86"/>
      <c r="G206" s="86"/>
      <c r="H206" s="87"/>
      <c r="I206" s="88">
        <f>SUM(I205)</f>
        <v>40000</v>
      </c>
      <c r="J206" s="88">
        <f>SUM(J205)</f>
        <v>442.65</v>
      </c>
      <c r="K206" s="88">
        <f t="shared" ref="K206:U206" si="71">SUM(K205:K205)</f>
        <v>25</v>
      </c>
      <c r="L206" s="88">
        <f t="shared" si="71"/>
        <v>1148</v>
      </c>
      <c r="M206" s="88">
        <f t="shared" si="71"/>
        <v>2839.9999999999995</v>
      </c>
      <c r="N206" s="88">
        <f t="shared" si="71"/>
        <v>460</v>
      </c>
      <c r="O206" s="88">
        <f t="shared" si="71"/>
        <v>1216</v>
      </c>
      <c r="P206" s="88">
        <f t="shared" si="71"/>
        <v>2836</v>
      </c>
      <c r="Q206" s="88">
        <f t="shared" si="71"/>
        <v>0</v>
      </c>
      <c r="R206" s="88">
        <f t="shared" si="71"/>
        <v>8525</v>
      </c>
      <c r="S206" s="88">
        <f t="shared" si="71"/>
        <v>2831.65</v>
      </c>
      <c r="T206" s="88">
        <f t="shared" si="71"/>
        <v>6136</v>
      </c>
      <c r="U206" s="88">
        <f t="shared" si="71"/>
        <v>37168.35</v>
      </c>
      <c r="V206" s="89"/>
    </row>
    <row r="207" spans="1:22" s="30" customFormat="1" ht="9.9499999999999993" customHeight="1" thickBot="1" x14ac:dyDescent="0.3">
      <c r="A207" s="210"/>
      <c r="B207" s="212"/>
      <c r="C207" s="212"/>
      <c r="D207" s="210"/>
      <c r="E207" s="210"/>
      <c r="F207" s="210"/>
      <c r="G207" s="210"/>
      <c r="H207" s="210"/>
      <c r="I207" s="332"/>
      <c r="J207" s="332"/>
      <c r="K207" s="332"/>
      <c r="L207" s="332"/>
      <c r="M207" s="332"/>
      <c r="N207" s="332"/>
      <c r="O207" s="332"/>
      <c r="P207" s="332"/>
      <c r="Q207" s="333"/>
      <c r="R207" s="332"/>
      <c r="S207" s="332"/>
      <c r="T207" s="332"/>
      <c r="U207" s="332"/>
      <c r="V207" s="44"/>
    </row>
    <row r="208" spans="1:22" s="30" customFormat="1" ht="18" customHeight="1" thickBot="1" x14ac:dyDescent="0.3">
      <c r="A208" s="90" t="s">
        <v>217</v>
      </c>
      <c r="B208" s="91"/>
      <c r="C208" s="91"/>
      <c r="D208" s="91"/>
      <c r="E208" s="92"/>
      <c r="F208" s="90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2"/>
    </row>
    <row r="209" spans="1:22" s="30" customFormat="1" ht="30" customHeight="1" x14ac:dyDescent="0.25">
      <c r="A209" s="50">
        <v>1</v>
      </c>
      <c r="B209" s="334" t="s">
        <v>218</v>
      </c>
      <c r="C209" s="178" t="s">
        <v>38</v>
      </c>
      <c r="D209" s="194" t="s">
        <v>217</v>
      </c>
      <c r="E209" s="193" t="s">
        <v>219</v>
      </c>
      <c r="F209" s="119" t="s">
        <v>36</v>
      </c>
      <c r="G209" s="69">
        <v>44287</v>
      </c>
      <c r="H209" s="323">
        <v>44470</v>
      </c>
      <c r="I209" s="59">
        <v>22575</v>
      </c>
      <c r="J209" s="59">
        <v>0</v>
      </c>
      <c r="K209" s="59">
        <v>25</v>
      </c>
      <c r="L209" s="59">
        <f>+I209*2.87%</f>
        <v>647.90250000000003</v>
      </c>
      <c r="M209" s="59">
        <f>+I209*7.1%</f>
        <v>1602.8249999999998</v>
      </c>
      <c r="N209" s="59">
        <f>+I209*1.15%</f>
        <v>259.61250000000001</v>
      </c>
      <c r="O209" s="59">
        <f>+I209*3.04%</f>
        <v>686.28</v>
      </c>
      <c r="P209" s="59">
        <f>+I209*7.09%</f>
        <v>1600.5675000000001</v>
      </c>
      <c r="Q209" s="121">
        <v>0</v>
      </c>
      <c r="R209" s="59">
        <f>SUM(K209:P209)</f>
        <v>4822.1875</v>
      </c>
      <c r="S209" s="59">
        <f>+J209+K209+L209+O209+Q209</f>
        <v>1359.1824999999999</v>
      </c>
      <c r="T209" s="59">
        <f>+M209+N209+P209</f>
        <v>3463.0050000000001</v>
      </c>
      <c r="U209" s="123">
        <f>+I209-S209</f>
        <v>21215.817500000001</v>
      </c>
      <c r="V209" s="63">
        <v>112</v>
      </c>
    </row>
    <row r="210" spans="1:22" s="30" customFormat="1" ht="30" customHeight="1" thickBot="1" x14ac:dyDescent="0.3">
      <c r="A210" s="78">
        <v>2</v>
      </c>
      <c r="B210" s="335" t="s">
        <v>220</v>
      </c>
      <c r="C210" s="178" t="s">
        <v>38</v>
      </c>
      <c r="D210" s="197" t="s">
        <v>217</v>
      </c>
      <c r="E210" s="169" t="s">
        <v>219</v>
      </c>
      <c r="F210" s="109" t="s">
        <v>36</v>
      </c>
      <c r="G210" s="69">
        <v>44287</v>
      </c>
      <c r="H210" s="323">
        <v>44470</v>
      </c>
      <c r="I210" s="113">
        <v>22575</v>
      </c>
      <c r="J210" s="113">
        <v>0</v>
      </c>
      <c r="K210" s="113">
        <v>25</v>
      </c>
      <c r="L210" s="113">
        <f>+I210*2.87%</f>
        <v>647.90250000000003</v>
      </c>
      <c r="M210" s="113">
        <f>+I210*7.1%</f>
        <v>1602.8249999999998</v>
      </c>
      <c r="N210" s="113">
        <f>+I210*1.15%</f>
        <v>259.61250000000001</v>
      </c>
      <c r="O210" s="113">
        <f>+I210*3.04%</f>
        <v>686.28</v>
      </c>
      <c r="P210" s="113">
        <f>+I210*7.09%</f>
        <v>1600.5675000000001</v>
      </c>
      <c r="Q210" s="114">
        <v>0</v>
      </c>
      <c r="R210" s="113">
        <f>SUM(K210:P210)</f>
        <v>4822.1875</v>
      </c>
      <c r="S210" s="113">
        <f>+J210+K210+L210+O210+Q210</f>
        <v>1359.1824999999999</v>
      </c>
      <c r="T210" s="113">
        <f>+M210+N210+P210</f>
        <v>3463.0050000000001</v>
      </c>
      <c r="U210" s="115">
        <f>+I210-S210</f>
        <v>21215.817500000001</v>
      </c>
      <c r="V210" s="116">
        <v>112</v>
      </c>
    </row>
    <row r="211" spans="1:22" s="30" customFormat="1" ht="18" customHeight="1" thickBot="1" x14ac:dyDescent="0.3">
      <c r="A211" s="105"/>
      <c r="B211" s="86"/>
      <c r="C211" s="86"/>
      <c r="D211" s="86"/>
      <c r="E211" s="86"/>
      <c r="F211" s="86"/>
      <c r="G211" s="86"/>
      <c r="H211" s="87"/>
      <c r="I211" s="88">
        <f>SUM(I209:I210)</f>
        <v>45150</v>
      </c>
      <c r="J211" s="88">
        <f t="shared" ref="J211:U211" si="72">SUM(J209:J210)</f>
        <v>0</v>
      </c>
      <c r="K211" s="88">
        <f t="shared" si="72"/>
        <v>50</v>
      </c>
      <c r="L211" s="88">
        <f>SUM(L209:L210)</f>
        <v>1295.8050000000001</v>
      </c>
      <c r="M211" s="88">
        <f t="shared" si="72"/>
        <v>3205.6499999999996</v>
      </c>
      <c r="N211" s="88">
        <f t="shared" si="72"/>
        <v>519.22500000000002</v>
      </c>
      <c r="O211" s="88">
        <f>SUM(O209:O210)</f>
        <v>1372.56</v>
      </c>
      <c r="P211" s="88">
        <f t="shared" si="72"/>
        <v>3201.1350000000002</v>
      </c>
      <c r="Q211" s="106">
        <f t="shared" si="72"/>
        <v>0</v>
      </c>
      <c r="R211" s="88">
        <f t="shared" si="72"/>
        <v>9644.375</v>
      </c>
      <c r="S211" s="88">
        <f t="shared" si="72"/>
        <v>2718.3649999999998</v>
      </c>
      <c r="T211" s="88">
        <f t="shared" si="72"/>
        <v>6926.01</v>
      </c>
      <c r="U211" s="88">
        <f t="shared" si="72"/>
        <v>42431.635000000002</v>
      </c>
      <c r="V211" s="89"/>
    </row>
    <row r="212" spans="1:22" s="30" customFormat="1" ht="9.9499999999999993" customHeight="1" thickBot="1" x14ac:dyDescent="0.3">
      <c r="A212" s="210"/>
      <c r="B212" s="212"/>
      <c r="C212" s="212"/>
      <c r="D212" s="212"/>
      <c r="E212" s="212"/>
      <c r="F212" s="212"/>
      <c r="G212" s="212"/>
      <c r="H212" s="212"/>
      <c r="I212" s="159"/>
      <c r="J212" s="159"/>
      <c r="K212" s="159"/>
      <c r="L212" s="159"/>
      <c r="M212" s="159"/>
      <c r="N212" s="159"/>
      <c r="O212" s="159"/>
      <c r="P212" s="159"/>
      <c r="Q212" s="328"/>
      <c r="R212" s="159"/>
      <c r="S212" s="159"/>
      <c r="T212" s="159"/>
      <c r="U212" s="159"/>
      <c r="V212" s="44"/>
    </row>
    <row r="213" spans="1:22" s="30" customFormat="1" ht="20.100000000000001" customHeight="1" thickBot="1" x14ac:dyDescent="0.3">
      <c r="A213" s="90" t="s">
        <v>221</v>
      </c>
      <c r="B213" s="91"/>
      <c r="C213" s="91"/>
      <c r="D213" s="91"/>
      <c r="E213" s="92"/>
      <c r="F213" s="90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2"/>
    </row>
    <row r="214" spans="1:22" s="30" customFormat="1" ht="30" customHeight="1" x14ac:dyDescent="0.25">
      <c r="A214" s="50">
        <v>1</v>
      </c>
      <c r="B214" s="336" t="s">
        <v>222</v>
      </c>
      <c r="C214" s="178" t="s">
        <v>38</v>
      </c>
      <c r="D214" s="194" t="s">
        <v>223</v>
      </c>
      <c r="E214" s="193" t="s">
        <v>224</v>
      </c>
      <c r="F214" s="119" t="s">
        <v>36</v>
      </c>
      <c r="G214" s="69">
        <v>44256</v>
      </c>
      <c r="H214" s="69">
        <v>44440</v>
      </c>
      <c r="I214" s="71">
        <v>60000</v>
      </c>
      <c r="J214" s="57">
        <v>3248.65</v>
      </c>
      <c r="K214" s="59">
        <v>25</v>
      </c>
      <c r="L214" s="59">
        <f>+I214*2.87%</f>
        <v>1722</v>
      </c>
      <c r="M214" s="59">
        <f>+I214*7.1%</f>
        <v>4260</v>
      </c>
      <c r="N214" s="59">
        <f>+I214*1.15%</f>
        <v>690</v>
      </c>
      <c r="O214" s="59">
        <f>+I214*3.04%</f>
        <v>1824</v>
      </c>
      <c r="P214" s="59">
        <f>+I214*7.09%</f>
        <v>4254</v>
      </c>
      <c r="Q214" s="337">
        <v>1190.1199999999999</v>
      </c>
      <c r="R214" s="59">
        <f>SUM(K214:P214)</f>
        <v>12775</v>
      </c>
      <c r="S214" s="59">
        <f>+J214+K214+L214+O214+Q214</f>
        <v>8009.7699999999995</v>
      </c>
      <c r="T214" s="59">
        <f>+M214+N214+P214</f>
        <v>9204</v>
      </c>
      <c r="U214" s="123">
        <f>+I214-S214</f>
        <v>51990.23</v>
      </c>
      <c r="V214" s="63">
        <v>112</v>
      </c>
    </row>
    <row r="215" spans="1:22" s="30" customFormat="1" ht="30" customHeight="1" thickBot="1" x14ac:dyDescent="0.3">
      <c r="A215" s="64">
        <v>2</v>
      </c>
      <c r="B215" s="338" t="s">
        <v>225</v>
      </c>
      <c r="C215" s="178" t="s">
        <v>38</v>
      </c>
      <c r="D215" s="339" t="s">
        <v>223</v>
      </c>
      <c r="E215" s="167" t="s">
        <v>226</v>
      </c>
      <c r="F215" s="167" t="s">
        <v>36</v>
      </c>
      <c r="G215" s="110">
        <v>44317</v>
      </c>
      <c r="H215" s="110">
        <v>44501</v>
      </c>
      <c r="I215" s="340">
        <v>75000</v>
      </c>
      <c r="J215" s="71">
        <v>6309.38</v>
      </c>
      <c r="K215" s="145">
        <v>25</v>
      </c>
      <c r="L215" s="145">
        <f>+I215*2.87%</f>
        <v>2152.5</v>
      </c>
      <c r="M215" s="145">
        <f>+I215*7.1%</f>
        <v>5324.9999999999991</v>
      </c>
      <c r="N215" s="140">
        <v>717.6</v>
      </c>
      <c r="O215" s="71">
        <f>+I215*3.04%</f>
        <v>2280</v>
      </c>
      <c r="P215" s="71">
        <f>+I215*7.09%</f>
        <v>5317.5</v>
      </c>
      <c r="Q215" s="146">
        <v>0</v>
      </c>
      <c r="R215" s="71">
        <f>SUM(L215,M215,N215,O215,P215)</f>
        <v>15792.599999999999</v>
      </c>
      <c r="S215" s="71">
        <f>SUM(J215,K215,L215,O215,Q215)</f>
        <v>10766.880000000001</v>
      </c>
      <c r="T215" s="71">
        <f>SUM(M215,N215,P215)</f>
        <v>11360.099999999999</v>
      </c>
      <c r="U215" s="147">
        <f>I215-S215</f>
        <v>64233.119999999995</v>
      </c>
      <c r="V215" s="75">
        <v>112</v>
      </c>
    </row>
    <row r="216" spans="1:22" s="30" customFormat="1" ht="18" customHeight="1" thickBot="1" x14ac:dyDescent="0.3">
      <c r="A216" s="105"/>
      <c r="B216" s="86"/>
      <c r="C216" s="86"/>
      <c r="D216" s="86"/>
      <c r="E216" s="86"/>
      <c r="F216" s="86"/>
      <c r="G216" s="86"/>
      <c r="H216" s="87"/>
      <c r="I216" s="88">
        <f>SUM(I214:I215)</f>
        <v>135000</v>
      </c>
      <c r="J216" s="88">
        <f>SUM(J214:J215)</f>
        <v>9558.0300000000007</v>
      </c>
      <c r="K216" s="88">
        <f t="shared" ref="K216:U216" si="73">SUM(K214:K215)</f>
        <v>50</v>
      </c>
      <c r="L216" s="88">
        <f>SUM(L214:L215)</f>
        <v>3874.5</v>
      </c>
      <c r="M216" s="88">
        <f t="shared" si="73"/>
        <v>9585</v>
      </c>
      <c r="N216" s="88">
        <f>SUM(N214:N215)</f>
        <v>1407.6</v>
      </c>
      <c r="O216" s="88">
        <f>SUM(O214:O215)</f>
        <v>4104</v>
      </c>
      <c r="P216" s="88">
        <f t="shared" si="73"/>
        <v>9571.5</v>
      </c>
      <c r="Q216" s="106">
        <f t="shared" si="73"/>
        <v>1190.1199999999999</v>
      </c>
      <c r="R216" s="88">
        <f t="shared" si="73"/>
        <v>28567.599999999999</v>
      </c>
      <c r="S216" s="88">
        <f t="shared" si="73"/>
        <v>18776.650000000001</v>
      </c>
      <c r="T216" s="88">
        <f t="shared" si="73"/>
        <v>20564.099999999999</v>
      </c>
      <c r="U216" s="88">
        <f t="shared" si="73"/>
        <v>116223.35</v>
      </c>
      <c r="V216" s="89"/>
    </row>
    <row r="217" spans="1:22" s="30" customFormat="1" ht="9.9499999999999993" customHeight="1" thickBot="1" x14ac:dyDescent="0.3">
      <c r="A217" s="7"/>
      <c r="B217" s="8"/>
      <c r="C217" s="9"/>
      <c r="D217" s="8"/>
      <c r="E217" s="8"/>
      <c r="F217" s="9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2"/>
      <c r="R217" s="8"/>
      <c r="S217" s="8"/>
      <c r="T217" s="8"/>
      <c r="U217" s="8"/>
      <c r="V217" s="8"/>
    </row>
    <row r="218" spans="1:22" s="30" customFormat="1" ht="18" customHeight="1" thickBot="1" x14ac:dyDescent="0.3">
      <c r="A218" s="90" t="s">
        <v>227</v>
      </c>
      <c r="B218" s="91"/>
      <c r="C218" s="91"/>
      <c r="D218" s="91"/>
      <c r="E218" s="91"/>
      <c r="F218" s="341"/>
      <c r="G218" s="342"/>
      <c r="H218" s="343"/>
      <c r="I218" s="343"/>
      <c r="J218" s="343"/>
      <c r="K218" s="343"/>
      <c r="L218" s="343"/>
      <c r="M218" s="343"/>
      <c r="N218" s="343"/>
      <c r="O218" s="343"/>
      <c r="P218" s="343"/>
      <c r="Q218" s="343"/>
      <c r="R218" s="343"/>
      <c r="S218" s="343"/>
      <c r="T218" s="343"/>
      <c r="U218" s="343"/>
      <c r="V218" s="344"/>
    </row>
    <row r="219" spans="1:22" s="30" customFormat="1" ht="20.100000000000001" customHeight="1" x14ac:dyDescent="0.25">
      <c r="A219" s="64">
        <v>1</v>
      </c>
      <c r="B219" s="345" t="s">
        <v>228</v>
      </c>
      <c r="C219" s="207" t="s">
        <v>38</v>
      </c>
      <c r="D219" s="52" t="s">
        <v>227</v>
      </c>
      <c r="E219" s="167" t="s">
        <v>99</v>
      </c>
      <c r="F219" s="167" t="s">
        <v>36</v>
      </c>
      <c r="G219" s="69">
        <v>44256</v>
      </c>
      <c r="H219" s="69">
        <v>44440</v>
      </c>
      <c r="I219" s="226">
        <v>70000</v>
      </c>
      <c r="J219" s="71">
        <v>5130.45</v>
      </c>
      <c r="K219" s="139">
        <v>25</v>
      </c>
      <c r="L219" s="139">
        <f>+I219*2.87%</f>
        <v>2009</v>
      </c>
      <c r="M219" s="139">
        <f>+I219*7.1%</f>
        <v>4970</v>
      </c>
      <c r="N219" s="140">
        <v>717.6</v>
      </c>
      <c r="O219" s="140">
        <f>+I219*3.04%</f>
        <v>2128</v>
      </c>
      <c r="P219" s="140">
        <f>+I219*7.09%</f>
        <v>4963</v>
      </c>
      <c r="Q219" s="346">
        <v>1190.1199999999999</v>
      </c>
      <c r="R219" s="140">
        <f>SUM(L219,M219,N219,O219,P219)</f>
        <v>14787.6</v>
      </c>
      <c r="S219" s="140">
        <f>SUM(J219,K219,L219,O219,Q219)</f>
        <v>10482.57</v>
      </c>
      <c r="T219" s="140">
        <f>SUM(M219,N219,P219)</f>
        <v>10650.6</v>
      </c>
      <c r="U219" s="142">
        <f>I219-S219</f>
        <v>59517.43</v>
      </c>
      <c r="V219" s="143">
        <v>112</v>
      </c>
    </row>
    <row r="220" spans="1:22" s="30" customFormat="1" ht="20.100000000000001" customHeight="1" thickBot="1" x14ac:dyDescent="0.3">
      <c r="A220" s="64">
        <v>2</v>
      </c>
      <c r="B220" s="347" t="s">
        <v>229</v>
      </c>
      <c r="C220" s="207" t="s">
        <v>38</v>
      </c>
      <c r="D220" s="135" t="s">
        <v>227</v>
      </c>
      <c r="E220" s="135" t="s">
        <v>230</v>
      </c>
      <c r="F220" s="167" t="s">
        <v>36</v>
      </c>
      <c r="G220" s="69">
        <v>44256</v>
      </c>
      <c r="H220" s="69">
        <v>44440</v>
      </c>
      <c r="I220" s="226">
        <v>75000</v>
      </c>
      <c r="J220" s="140">
        <v>6309.38</v>
      </c>
      <c r="K220" s="139">
        <v>25</v>
      </c>
      <c r="L220" s="139">
        <f>+I220*2.87%</f>
        <v>2152.5</v>
      </c>
      <c r="M220" s="139">
        <f>+I220*7.1%</f>
        <v>5324.9999999999991</v>
      </c>
      <c r="N220" s="140">
        <v>717.6</v>
      </c>
      <c r="O220" s="140">
        <f>+I220*3.04%</f>
        <v>2280</v>
      </c>
      <c r="P220" s="140">
        <f>+I220*7.09%</f>
        <v>5317.5</v>
      </c>
      <c r="Q220" s="141">
        <v>0</v>
      </c>
      <c r="R220" s="140">
        <f>SUM(L220,M220,N220,O220,P220)</f>
        <v>15792.599999999999</v>
      </c>
      <c r="S220" s="140">
        <f>SUM(J220,K220,L220,O220,Q220)</f>
        <v>10766.880000000001</v>
      </c>
      <c r="T220" s="140">
        <f>SUM(M220,N220,P220)</f>
        <v>11360.099999999999</v>
      </c>
      <c r="U220" s="142">
        <f>I220-S220</f>
        <v>64233.119999999995</v>
      </c>
      <c r="V220" s="143">
        <v>112</v>
      </c>
    </row>
    <row r="221" spans="1:22" s="30" customFormat="1" ht="18" customHeight="1" thickBot="1" x14ac:dyDescent="0.3">
      <c r="A221" s="105"/>
      <c r="B221" s="86"/>
      <c r="C221" s="86"/>
      <c r="D221" s="86"/>
      <c r="E221" s="86"/>
      <c r="F221" s="86"/>
      <c r="G221" s="86"/>
      <c r="H221" s="87"/>
      <c r="I221" s="88">
        <f>SUM(I219:I220)</f>
        <v>145000</v>
      </c>
      <c r="J221" s="88">
        <f>SUM(J219:J220)</f>
        <v>11439.83</v>
      </c>
      <c r="K221" s="88">
        <f t="shared" ref="K221:U221" si="74">SUM(K219:K220)</f>
        <v>50</v>
      </c>
      <c r="L221" s="88">
        <f>SUM(L219:L220)</f>
        <v>4161.5</v>
      </c>
      <c r="M221" s="88">
        <f t="shared" si="74"/>
        <v>10295</v>
      </c>
      <c r="N221" s="88">
        <f t="shared" si="74"/>
        <v>1435.2</v>
      </c>
      <c r="O221" s="88">
        <f>SUM(O219:O220)</f>
        <v>4408</v>
      </c>
      <c r="P221" s="88">
        <f t="shared" si="74"/>
        <v>10280.5</v>
      </c>
      <c r="Q221" s="106">
        <f t="shared" si="74"/>
        <v>1190.1199999999999</v>
      </c>
      <c r="R221" s="88">
        <f t="shared" si="74"/>
        <v>30580.199999999997</v>
      </c>
      <c r="S221" s="88">
        <f t="shared" si="74"/>
        <v>21249.45</v>
      </c>
      <c r="T221" s="88">
        <f t="shared" si="74"/>
        <v>22010.699999999997</v>
      </c>
      <c r="U221" s="88">
        <f t="shared" si="74"/>
        <v>123750.54999999999</v>
      </c>
      <c r="V221" s="89"/>
    </row>
    <row r="222" spans="1:22" s="30" customFormat="1" ht="9.9499999999999993" customHeight="1" thickBot="1" x14ac:dyDescent="0.3">
      <c r="A222" s="210"/>
      <c r="B222" s="212"/>
      <c r="C222" s="212"/>
      <c r="D222" s="212"/>
      <c r="E222" s="212"/>
      <c r="F222" s="212"/>
      <c r="G222" s="212"/>
      <c r="H222" s="212"/>
      <c r="I222" s="159"/>
      <c r="J222" s="159"/>
      <c r="K222" s="159"/>
      <c r="L222" s="159"/>
      <c r="M222" s="159"/>
      <c r="N222" s="159"/>
      <c r="O222" s="159"/>
      <c r="P222" s="159"/>
      <c r="Q222" s="328"/>
      <c r="R222" s="159"/>
      <c r="S222" s="159"/>
      <c r="T222" s="159"/>
      <c r="U222" s="159"/>
      <c r="V222" s="44"/>
    </row>
    <row r="223" spans="1:22" s="30" customFormat="1" ht="18" customHeight="1" thickBot="1" x14ac:dyDescent="0.3">
      <c r="A223" s="90" t="s">
        <v>231</v>
      </c>
      <c r="B223" s="91"/>
      <c r="C223" s="91"/>
      <c r="D223" s="91"/>
      <c r="E223" s="91"/>
      <c r="F223" s="341"/>
      <c r="G223" s="342"/>
      <c r="H223" s="343"/>
      <c r="I223" s="343"/>
      <c r="J223" s="343"/>
      <c r="K223" s="343"/>
      <c r="L223" s="343"/>
      <c r="M223" s="343"/>
      <c r="N223" s="343"/>
      <c r="O223" s="343"/>
      <c r="P223" s="343"/>
      <c r="Q223" s="343"/>
      <c r="R223" s="343"/>
      <c r="S223" s="343"/>
      <c r="T223" s="343"/>
      <c r="U223" s="343"/>
      <c r="V223" s="344"/>
    </row>
    <row r="224" spans="1:22" s="30" customFormat="1" ht="36" customHeight="1" thickBot="1" x14ac:dyDescent="0.3">
      <c r="A224" s="93">
        <v>1</v>
      </c>
      <c r="B224" s="348" t="s">
        <v>232</v>
      </c>
      <c r="C224" s="178" t="s">
        <v>38</v>
      </c>
      <c r="D224" s="316" t="s">
        <v>231</v>
      </c>
      <c r="E224" s="316" t="s">
        <v>99</v>
      </c>
      <c r="F224" s="240" t="s">
        <v>36</v>
      </c>
      <c r="G224" s="69">
        <v>44256</v>
      </c>
      <c r="H224" s="69">
        <v>44440</v>
      </c>
      <c r="I224" s="221">
        <v>50000</v>
      </c>
      <c r="J224" s="221">
        <v>1854</v>
      </c>
      <c r="K224" s="221">
        <v>25</v>
      </c>
      <c r="L224" s="221">
        <f>+I224*2.87%</f>
        <v>1435</v>
      </c>
      <c r="M224" s="221">
        <f>+I224*7.1%</f>
        <v>3549.9999999999995</v>
      </c>
      <c r="N224" s="221">
        <f>+I224*1.15%</f>
        <v>575</v>
      </c>
      <c r="O224" s="221">
        <f>+I224*3.04%</f>
        <v>1520</v>
      </c>
      <c r="P224" s="221">
        <f>+I224*7.09%</f>
        <v>3545.0000000000005</v>
      </c>
      <c r="Q224" s="222">
        <v>0</v>
      </c>
      <c r="R224" s="221">
        <f>SUM(K224:P224)</f>
        <v>10650</v>
      </c>
      <c r="S224" s="221">
        <f>+J224+K224+L224+O224+Q224</f>
        <v>4834</v>
      </c>
      <c r="T224" s="221">
        <f>+M224+N224+P224</f>
        <v>7670</v>
      </c>
      <c r="U224" s="223">
        <f>+I224-S224</f>
        <v>45166</v>
      </c>
      <c r="V224" s="89">
        <v>112</v>
      </c>
    </row>
    <row r="225" spans="1:22" s="30" customFormat="1" ht="18" customHeight="1" thickBot="1" x14ac:dyDescent="0.3">
      <c r="A225" s="105"/>
      <c r="B225" s="86"/>
      <c r="C225" s="86"/>
      <c r="D225" s="86"/>
      <c r="E225" s="86"/>
      <c r="F225" s="86"/>
      <c r="G225" s="86"/>
      <c r="H225" s="87"/>
      <c r="I225" s="88">
        <f>SUM(I224)</f>
        <v>50000</v>
      </c>
      <c r="J225" s="88">
        <f>SUM(J224)</f>
        <v>1854</v>
      </c>
      <c r="K225" s="88">
        <f>SUM(K224)</f>
        <v>25</v>
      </c>
      <c r="L225" s="88">
        <f t="shared" ref="L225:U225" si="75">SUM(L224)</f>
        <v>1435</v>
      </c>
      <c r="M225" s="88">
        <f t="shared" si="75"/>
        <v>3549.9999999999995</v>
      </c>
      <c r="N225" s="88">
        <f t="shared" si="75"/>
        <v>575</v>
      </c>
      <c r="O225" s="88">
        <f t="shared" si="75"/>
        <v>1520</v>
      </c>
      <c r="P225" s="88">
        <f t="shared" si="75"/>
        <v>3545.0000000000005</v>
      </c>
      <c r="Q225" s="88">
        <f t="shared" si="75"/>
        <v>0</v>
      </c>
      <c r="R225" s="88">
        <f t="shared" si="75"/>
        <v>10650</v>
      </c>
      <c r="S225" s="88">
        <f t="shared" si="75"/>
        <v>4834</v>
      </c>
      <c r="T225" s="88">
        <f t="shared" si="75"/>
        <v>7670</v>
      </c>
      <c r="U225" s="88">
        <f t="shared" si="75"/>
        <v>45166</v>
      </c>
      <c r="V225" s="89"/>
    </row>
    <row r="226" spans="1:22" s="30" customFormat="1" ht="9.9499999999999993" customHeight="1" thickBot="1" x14ac:dyDescent="0.3">
      <c r="A226" s="210"/>
      <c r="B226" s="212"/>
      <c r="C226" s="212"/>
      <c r="D226" s="212"/>
      <c r="E226" s="212"/>
      <c r="F226" s="212"/>
      <c r="G226" s="212"/>
      <c r="H226" s="212"/>
      <c r="I226" s="159"/>
      <c r="J226" s="159"/>
      <c r="K226" s="159"/>
      <c r="L226" s="159"/>
      <c r="M226" s="159"/>
      <c r="N226" s="159"/>
      <c r="O226" s="159"/>
      <c r="P226" s="159"/>
      <c r="Q226" s="328"/>
      <c r="R226" s="159"/>
      <c r="S226" s="159"/>
      <c r="T226" s="159"/>
      <c r="U226" s="159"/>
      <c r="V226" s="44"/>
    </row>
    <row r="227" spans="1:22" s="30" customFormat="1" ht="20.100000000000001" customHeight="1" thickBot="1" x14ac:dyDescent="0.3">
      <c r="A227" s="90" t="s">
        <v>233</v>
      </c>
      <c r="B227" s="91"/>
      <c r="C227" s="91"/>
      <c r="D227" s="91"/>
      <c r="E227" s="91"/>
      <c r="F227" s="92"/>
      <c r="G227" s="349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4"/>
    </row>
    <row r="228" spans="1:22" s="30" customFormat="1" ht="33.75" customHeight="1" x14ac:dyDescent="0.25">
      <c r="A228" s="64">
        <v>1</v>
      </c>
      <c r="B228" s="177" t="s">
        <v>234</v>
      </c>
      <c r="C228" s="66" t="s">
        <v>34</v>
      </c>
      <c r="D228" s="339" t="s">
        <v>233</v>
      </c>
      <c r="E228" s="176" t="s">
        <v>235</v>
      </c>
      <c r="F228" s="167" t="s">
        <v>36</v>
      </c>
      <c r="G228" s="110">
        <v>44256</v>
      </c>
      <c r="H228" s="110">
        <v>44440</v>
      </c>
      <c r="I228" s="139">
        <v>28000</v>
      </c>
      <c r="J228" s="139">
        <v>0</v>
      </c>
      <c r="K228" s="139">
        <v>25</v>
      </c>
      <c r="L228" s="140">
        <f>+I228*2.87%</f>
        <v>803.6</v>
      </c>
      <c r="M228" s="140">
        <f>+I228*7.1%</f>
        <v>1987.9999999999998</v>
      </c>
      <c r="N228" s="140">
        <f>+I228*1.15%</f>
        <v>322</v>
      </c>
      <c r="O228" s="140">
        <f>+I228*3.04%</f>
        <v>851.2</v>
      </c>
      <c r="P228" s="140">
        <f>+I228*7.09%</f>
        <v>1985.2</v>
      </c>
      <c r="Q228" s="141">
        <v>0</v>
      </c>
      <c r="R228" s="140">
        <f>SUM(K228:P228)</f>
        <v>5975</v>
      </c>
      <c r="S228" s="140">
        <f>+J228+K228+L228+O228+Q228</f>
        <v>1679.8000000000002</v>
      </c>
      <c r="T228" s="140">
        <f>+M228+N228+P228</f>
        <v>4295.2</v>
      </c>
      <c r="U228" s="142">
        <f>+I228-S228</f>
        <v>26320.2</v>
      </c>
      <c r="V228" s="143">
        <v>112</v>
      </c>
    </row>
    <row r="229" spans="1:22" s="30" customFormat="1" ht="30" customHeight="1" x14ac:dyDescent="0.25">
      <c r="A229" s="133">
        <v>2</v>
      </c>
      <c r="B229" s="296" t="s">
        <v>236</v>
      </c>
      <c r="C229" s="178" t="s">
        <v>38</v>
      </c>
      <c r="D229" s="207" t="s">
        <v>233</v>
      </c>
      <c r="E229" s="176" t="s">
        <v>235</v>
      </c>
      <c r="F229" s="176" t="s">
        <v>36</v>
      </c>
      <c r="G229" s="110">
        <v>44317</v>
      </c>
      <c r="H229" s="110">
        <v>44501</v>
      </c>
      <c r="I229" s="340">
        <v>25200</v>
      </c>
      <c r="J229" s="71">
        <v>0</v>
      </c>
      <c r="K229" s="145">
        <v>25</v>
      </c>
      <c r="L229" s="145">
        <f>+I229*2.87%</f>
        <v>723.24</v>
      </c>
      <c r="M229" s="145">
        <f>+I229*7.1%</f>
        <v>1789.1999999999998</v>
      </c>
      <c r="N229" s="71">
        <f>+I229*1.15%</f>
        <v>289.8</v>
      </c>
      <c r="O229" s="71">
        <f>+I229*3.04%</f>
        <v>766.08</v>
      </c>
      <c r="P229" s="71">
        <f>+I229*7.09%</f>
        <v>1786.68</v>
      </c>
      <c r="Q229" s="146">
        <v>0</v>
      </c>
      <c r="R229" s="71">
        <f>SUM(L229,M229,N229,O229,P229)</f>
        <v>5355</v>
      </c>
      <c r="S229" s="71">
        <f>SUM(J229,K229,L229,O229,Q229)</f>
        <v>1514.3200000000002</v>
      </c>
      <c r="T229" s="71">
        <f>SUM(M229,N229,P229)</f>
        <v>3865.6800000000003</v>
      </c>
      <c r="U229" s="147">
        <f>I229-S229</f>
        <v>23685.68</v>
      </c>
      <c r="V229" s="75">
        <v>112</v>
      </c>
    </row>
    <row r="230" spans="1:22" s="30" customFormat="1" ht="30" customHeight="1" x14ac:dyDescent="0.25">
      <c r="A230" s="64">
        <v>3</v>
      </c>
      <c r="B230" s="296" t="s">
        <v>237</v>
      </c>
      <c r="C230" s="178" t="s">
        <v>38</v>
      </c>
      <c r="D230" s="207" t="s">
        <v>233</v>
      </c>
      <c r="E230" s="176" t="s">
        <v>235</v>
      </c>
      <c r="F230" s="176" t="s">
        <v>36</v>
      </c>
      <c r="G230" s="69">
        <v>44409</v>
      </c>
      <c r="H230" s="69">
        <v>44593</v>
      </c>
      <c r="I230" s="340">
        <v>25200</v>
      </c>
      <c r="J230" s="71">
        <v>0</v>
      </c>
      <c r="K230" s="145">
        <v>25</v>
      </c>
      <c r="L230" s="145">
        <f>+I230*2.87%</f>
        <v>723.24</v>
      </c>
      <c r="M230" s="145">
        <f>+I230*7.1%</f>
        <v>1789.1999999999998</v>
      </c>
      <c r="N230" s="71">
        <f>+I230*1.15%</f>
        <v>289.8</v>
      </c>
      <c r="O230" s="71">
        <f>+I230*3.04%</f>
        <v>766.08</v>
      </c>
      <c r="P230" s="71">
        <f>+I230*7.09%</f>
        <v>1786.68</v>
      </c>
      <c r="Q230" s="146">
        <v>0</v>
      </c>
      <c r="R230" s="71">
        <f>SUM(L230,M230,N230,O230,P230)</f>
        <v>5355</v>
      </c>
      <c r="S230" s="71">
        <f>SUM(J230,K230,L230,O230,Q230)</f>
        <v>1514.3200000000002</v>
      </c>
      <c r="T230" s="71">
        <f>SUM(M230,N230,P230)</f>
        <v>3865.6800000000003</v>
      </c>
      <c r="U230" s="147">
        <f>I230-S230</f>
        <v>23685.68</v>
      </c>
      <c r="V230" s="75">
        <v>112</v>
      </c>
    </row>
    <row r="231" spans="1:22" s="30" customFormat="1" ht="30" customHeight="1" x14ac:dyDescent="0.25">
      <c r="A231" s="133">
        <v>4</v>
      </c>
      <c r="B231" s="174" t="s">
        <v>238</v>
      </c>
      <c r="C231" s="66" t="s">
        <v>34</v>
      </c>
      <c r="D231" s="207" t="s">
        <v>233</v>
      </c>
      <c r="E231" s="176" t="s">
        <v>239</v>
      </c>
      <c r="F231" s="176" t="s">
        <v>36</v>
      </c>
      <c r="G231" s="110">
        <v>44348</v>
      </c>
      <c r="H231" s="350">
        <v>44531</v>
      </c>
      <c r="I231" s="145">
        <v>25200</v>
      </c>
      <c r="J231" s="145">
        <v>0</v>
      </c>
      <c r="K231" s="145">
        <v>25</v>
      </c>
      <c r="L231" s="145">
        <v>723.24</v>
      </c>
      <c r="M231" s="145">
        <f>+I231*7.1%</f>
        <v>1789.1999999999998</v>
      </c>
      <c r="N231" s="71">
        <f>+I231*1.15%</f>
        <v>289.8</v>
      </c>
      <c r="O231" s="71">
        <f>+I231*3.04%</f>
        <v>766.08</v>
      </c>
      <c r="P231" s="71">
        <f>+I231*7.09%</f>
        <v>1786.68</v>
      </c>
      <c r="Q231" s="145">
        <v>0</v>
      </c>
      <c r="R231" s="145">
        <v>8525</v>
      </c>
      <c r="S231" s="145">
        <v>1514.31</v>
      </c>
      <c r="T231" s="145">
        <v>3865.68</v>
      </c>
      <c r="U231" s="351">
        <v>23685.68</v>
      </c>
      <c r="V231" s="75">
        <v>112</v>
      </c>
    </row>
    <row r="232" spans="1:22" s="30" customFormat="1" ht="30" customHeight="1" thickBot="1" x14ac:dyDescent="0.3">
      <c r="A232" s="133">
        <v>5</v>
      </c>
      <c r="B232" s="352" t="s">
        <v>240</v>
      </c>
      <c r="C232" s="178" t="s">
        <v>38</v>
      </c>
      <c r="D232" s="353" t="s">
        <v>233</v>
      </c>
      <c r="E232" s="354" t="s">
        <v>235</v>
      </c>
      <c r="F232" s="354" t="s">
        <v>36</v>
      </c>
      <c r="G232" s="69">
        <v>44348</v>
      </c>
      <c r="H232" s="323">
        <v>44531</v>
      </c>
      <c r="I232" s="100">
        <v>25200</v>
      </c>
      <c r="J232" s="100">
        <v>0</v>
      </c>
      <c r="K232" s="100">
        <v>25</v>
      </c>
      <c r="L232" s="100">
        <v>723.24</v>
      </c>
      <c r="M232" s="145">
        <f>+I232*7.1%</f>
        <v>1789.1999999999998</v>
      </c>
      <c r="N232" s="71">
        <f>+I232*1.15%</f>
        <v>289.8</v>
      </c>
      <c r="O232" s="71">
        <f>+I232*3.04%</f>
        <v>766.08</v>
      </c>
      <c r="P232" s="71">
        <f>+I232*7.09%</f>
        <v>1786.68</v>
      </c>
      <c r="Q232" s="100">
        <v>0</v>
      </c>
      <c r="R232" s="100">
        <v>8525</v>
      </c>
      <c r="S232" s="100">
        <v>1514.31</v>
      </c>
      <c r="T232" s="100">
        <v>3865.68</v>
      </c>
      <c r="U232" s="355">
        <v>23685.68</v>
      </c>
      <c r="V232" s="170">
        <v>112</v>
      </c>
    </row>
    <row r="233" spans="1:22" s="30" customFormat="1" ht="18" customHeight="1" thickBot="1" x14ac:dyDescent="0.3">
      <c r="A233" s="105"/>
      <c r="B233" s="86"/>
      <c r="C233" s="86"/>
      <c r="D233" s="86"/>
      <c r="E233" s="86"/>
      <c r="F233" s="86"/>
      <c r="G233" s="86"/>
      <c r="H233" s="87"/>
      <c r="I233" s="88">
        <f>SUM(I228:I232)</f>
        <v>128800</v>
      </c>
      <c r="J233" s="88">
        <f t="shared" ref="J233:U233" si="76">SUM(J228:J232)</f>
        <v>0</v>
      </c>
      <c r="K233" s="88">
        <f>SUM(K228:K232)</f>
        <v>125</v>
      </c>
      <c r="L233" s="88">
        <f t="shared" si="76"/>
        <v>3696.5599999999995</v>
      </c>
      <c r="M233" s="88">
        <f t="shared" si="76"/>
        <v>9144.7999999999993</v>
      </c>
      <c r="N233" s="88">
        <f t="shared" si="76"/>
        <v>1481.1999999999998</v>
      </c>
      <c r="O233" s="88">
        <f t="shared" si="76"/>
        <v>3915.52</v>
      </c>
      <c r="P233" s="88">
        <f t="shared" si="76"/>
        <v>9131.92</v>
      </c>
      <c r="Q233" s="88">
        <f t="shared" si="76"/>
        <v>0</v>
      </c>
      <c r="R233" s="88">
        <f t="shared" si="76"/>
        <v>33735</v>
      </c>
      <c r="S233" s="88">
        <f t="shared" si="76"/>
        <v>7737.0599999999995</v>
      </c>
      <c r="T233" s="88">
        <f t="shared" si="76"/>
        <v>19757.920000000002</v>
      </c>
      <c r="U233" s="88">
        <f t="shared" si="76"/>
        <v>121062.91999999998</v>
      </c>
      <c r="V233" s="89"/>
    </row>
    <row r="234" spans="1:22" s="30" customFormat="1" ht="9.9499999999999993" customHeight="1" thickBot="1" x14ac:dyDescent="0.3">
      <c r="A234" s="42"/>
      <c r="B234" s="151"/>
      <c r="C234" s="152"/>
      <c r="D234" s="153"/>
      <c r="E234" s="153"/>
      <c r="F234" s="154"/>
      <c r="G234" s="155"/>
      <c r="H234" s="155"/>
      <c r="I234" s="156"/>
      <c r="J234" s="156"/>
      <c r="K234" s="156"/>
      <c r="L234" s="156"/>
      <c r="M234" s="156"/>
      <c r="N234" s="157"/>
      <c r="O234" s="157"/>
      <c r="P234" s="157"/>
      <c r="Q234" s="158"/>
      <c r="R234" s="157"/>
      <c r="S234" s="157"/>
      <c r="T234" s="157"/>
      <c r="U234" s="159"/>
      <c r="V234" s="44"/>
    </row>
    <row r="235" spans="1:22" s="30" customFormat="1" ht="18" customHeight="1" thickBot="1" x14ac:dyDescent="0.3">
      <c r="A235" s="46" t="s">
        <v>241</v>
      </c>
      <c r="B235" s="91"/>
      <c r="C235" s="91"/>
      <c r="D235" s="91"/>
      <c r="E235" s="91"/>
      <c r="F235" s="92"/>
      <c r="G235" s="356"/>
      <c r="H235" s="357"/>
      <c r="I235" s="357"/>
      <c r="J235" s="357"/>
      <c r="K235" s="357"/>
      <c r="L235" s="357"/>
      <c r="M235" s="357"/>
      <c r="N235" s="357"/>
      <c r="O235" s="357"/>
      <c r="P235" s="357"/>
      <c r="Q235" s="357"/>
      <c r="R235" s="357"/>
      <c r="S235" s="357"/>
      <c r="T235" s="357"/>
      <c r="U235" s="357"/>
      <c r="V235" s="358"/>
    </row>
    <row r="236" spans="1:22" s="365" customFormat="1" ht="32.25" customHeight="1" x14ac:dyDescent="0.25">
      <c r="A236" s="50">
        <v>1</v>
      </c>
      <c r="B236" s="359" t="s">
        <v>242</v>
      </c>
      <c r="C236" s="193" t="s">
        <v>38</v>
      </c>
      <c r="D236" s="193" t="s">
        <v>241</v>
      </c>
      <c r="E236" s="360" t="s">
        <v>99</v>
      </c>
      <c r="F236" s="361" t="s">
        <v>36</v>
      </c>
      <c r="G236" s="55">
        <v>44348</v>
      </c>
      <c r="H236" s="55">
        <v>44531</v>
      </c>
      <c r="I236" s="362">
        <v>80000</v>
      </c>
      <c r="J236" s="173">
        <v>7400.87</v>
      </c>
      <c r="K236" s="121">
        <v>25</v>
      </c>
      <c r="L236" s="121">
        <f>+I236*2.87%</f>
        <v>2296</v>
      </c>
      <c r="M236" s="121">
        <f>+I236*7.1%</f>
        <v>5679.9999999999991</v>
      </c>
      <c r="N236" s="173">
        <v>717.6</v>
      </c>
      <c r="O236" s="173">
        <f>+I236*3.04%</f>
        <v>2432</v>
      </c>
      <c r="P236" s="173">
        <f>+I236*7.09%</f>
        <v>5672</v>
      </c>
      <c r="Q236" s="363">
        <v>0</v>
      </c>
      <c r="R236" s="173">
        <f>SUM(L236,M236,N236,O236,P236)</f>
        <v>16797.599999999999</v>
      </c>
      <c r="S236" s="173">
        <f>SUM(J236,K236,L236,O236,Q236)</f>
        <v>12153.869999999999</v>
      </c>
      <c r="T236" s="173">
        <f>SUM(M236,N236,P236)</f>
        <v>12069.599999999999</v>
      </c>
      <c r="U236" s="364">
        <f>I236-S236</f>
        <v>67846.13</v>
      </c>
      <c r="V236" s="63">
        <v>112</v>
      </c>
    </row>
    <row r="237" spans="1:22" s="30" customFormat="1" ht="32.1" customHeight="1" x14ac:dyDescent="0.25">
      <c r="A237" s="64">
        <v>2</v>
      </c>
      <c r="B237" s="366" t="s">
        <v>243</v>
      </c>
      <c r="C237" s="135" t="s">
        <v>34</v>
      </c>
      <c r="D237" s="135" t="s">
        <v>241</v>
      </c>
      <c r="E237" s="274" t="s">
        <v>244</v>
      </c>
      <c r="F237" s="367" t="s">
        <v>36</v>
      </c>
      <c r="G237" s="69">
        <v>44409</v>
      </c>
      <c r="H237" s="69">
        <v>44593</v>
      </c>
      <c r="I237" s="368">
        <v>35000</v>
      </c>
      <c r="J237" s="140">
        <v>0</v>
      </c>
      <c r="K237" s="139">
        <v>25</v>
      </c>
      <c r="L237" s="139">
        <f>+I237*2.87%</f>
        <v>1004.5</v>
      </c>
      <c r="M237" s="139">
        <f>+I237*7.1%</f>
        <v>2485</v>
      </c>
      <c r="N237" s="140">
        <f>+I237*1.15%</f>
        <v>402.5</v>
      </c>
      <c r="O237" s="140">
        <f>+I237*3.04%</f>
        <v>1064</v>
      </c>
      <c r="P237" s="140">
        <f>+I237*7.09%</f>
        <v>2481.5</v>
      </c>
      <c r="Q237" s="146">
        <v>0</v>
      </c>
      <c r="R237" s="140">
        <f>SUM(L237,M237,N237,O237,P237)</f>
        <v>7437.5</v>
      </c>
      <c r="S237" s="140">
        <f>SUM(J237,K237,L237,O237,Q237)</f>
        <v>2093.5</v>
      </c>
      <c r="T237" s="140">
        <f>SUM(M237,N237,P237)</f>
        <v>5369</v>
      </c>
      <c r="U237" s="142">
        <f>I237-S237</f>
        <v>32906.5</v>
      </c>
      <c r="V237" s="143">
        <v>112</v>
      </c>
    </row>
    <row r="238" spans="1:22" s="30" customFormat="1" ht="32.1" customHeight="1" x14ac:dyDescent="0.25">
      <c r="A238" s="64">
        <v>3</v>
      </c>
      <c r="B238" s="369" t="s">
        <v>245</v>
      </c>
      <c r="C238" s="66" t="s">
        <v>34</v>
      </c>
      <c r="D238" s="66" t="s">
        <v>241</v>
      </c>
      <c r="E238" s="266" t="s">
        <v>244</v>
      </c>
      <c r="F238" s="367" t="s">
        <v>36</v>
      </c>
      <c r="G238" s="110">
        <v>44256</v>
      </c>
      <c r="H238" s="110">
        <v>44440</v>
      </c>
      <c r="I238" s="370">
        <v>35000</v>
      </c>
      <c r="J238" s="140">
        <v>0</v>
      </c>
      <c r="K238" s="139">
        <v>25</v>
      </c>
      <c r="L238" s="145">
        <f t="shared" ref="L238:L246" si="77">+I238*2.87%</f>
        <v>1004.5</v>
      </c>
      <c r="M238" s="145">
        <f t="shared" ref="M238:M246" si="78">+I238*7.1%</f>
        <v>2485</v>
      </c>
      <c r="N238" s="71">
        <f t="shared" ref="N238:N246" si="79">+I238*1.15%</f>
        <v>402.5</v>
      </c>
      <c r="O238" s="71">
        <f t="shared" ref="O238:O246" si="80">+I238*3.04%</f>
        <v>1064</v>
      </c>
      <c r="P238" s="71">
        <f t="shared" ref="P238:P246" si="81">+I238*7.09%</f>
        <v>2481.5</v>
      </c>
      <c r="Q238" s="146">
        <v>0</v>
      </c>
      <c r="R238" s="71">
        <f t="shared" ref="R238:R246" si="82">SUM(L238,M238,N238,O238,P238)</f>
        <v>7437.5</v>
      </c>
      <c r="S238" s="71">
        <f t="shared" ref="S238:S246" si="83">SUM(J238,K238,L238,O238,Q238)</f>
        <v>2093.5</v>
      </c>
      <c r="T238" s="71">
        <f t="shared" ref="T238:T246" si="84">SUM(M238,N238,P238)</f>
        <v>5369</v>
      </c>
      <c r="U238" s="147">
        <f t="shared" ref="U238:U246" si="85">I238-S238</f>
        <v>32906.5</v>
      </c>
      <c r="V238" s="143">
        <v>112</v>
      </c>
    </row>
    <row r="239" spans="1:22" s="30" customFormat="1" ht="32.1" customHeight="1" x14ac:dyDescent="0.25">
      <c r="A239" s="64">
        <v>4</v>
      </c>
      <c r="B239" s="371" t="s">
        <v>246</v>
      </c>
      <c r="C239" s="66" t="s">
        <v>34</v>
      </c>
      <c r="D239" s="66" t="s">
        <v>241</v>
      </c>
      <c r="E239" s="266" t="s">
        <v>244</v>
      </c>
      <c r="F239" s="372" t="s">
        <v>36</v>
      </c>
      <c r="G239" s="69">
        <v>44256</v>
      </c>
      <c r="H239" s="69">
        <v>44440</v>
      </c>
      <c r="I239" s="370">
        <v>35000</v>
      </c>
      <c r="J239" s="140">
        <v>0</v>
      </c>
      <c r="K239" s="139">
        <v>25</v>
      </c>
      <c r="L239" s="145">
        <f t="shared" si="77"/>
        <v>1004.5</v>
      </c>
      <c r="M239" s="145">
        <f t="shared" si="78"/>
        <v>2485</v>
      </c>
      <c r="N239" s="71">
        <f t="shared" si="79"/>
        <v>402.5</v>
      </c>
      <c r="O239" s="71">
        <f t="shared" si="80"/>
        <v>1064</v>
      </c>
      <c r="P239" s="71">
        <f t="shared" si="81"/>
        <v>2481.5</v>
      </c>
      <c r="Q239" s="146">
        <v>0</v>
      </c>
      <c r="R239" s="71">
        <f t="shared" si="82"/>
        <v>7437.5</v>
      </c>
      <c r="S239" s="71">
        <f t="shared" si="83"/>
        <v>2093.5</v>
      </c>
      <c r="T239" s="71">
        <f t="shared" si="84"/>
        <v>5369</v>
      </c>
      <c r="U239" s="147">
        <f t="shared" si="85"/>
        <v>32906.5</v>
      </c>
      <c r="V239" s="143">
        <v>112</v>
      </c>
    </row>
    <row r="240" spans="1:22" s="30" customFormat="1" ht="32.1" customHeight="1" x14ac:dyDescent="0.25">
      <c r="A240" s="64">
        <v>5</v>
      </c>
      <c r="B240" s="371" t="s">
        <v>247</v>
      </c>
      <c r="C240" s="66" t="s">
        <v>34</v>
      </c>
      <c r="D240" s="66" t="s">
        <v>241</v>
      </c>
      <c r="E240" s="266" t="s">
        <v>244</v>
      </c>
      <c r="F240" s="372" t="s">
        <v>36</v>
      </c>
      <c r="G240" s="69">
        <v>44256</v>
      </c>
      <c r="H240" s="69">
        <v>44440</v>
      </c>
      <c r="I240" s="370">
        <v>35000</v>
      </c>
      <c r="J240" s="140">
        <v>0</v>
      </c>
      <c r="K240" s="139">
        <v>25</v>
      </c>
      <c r="L240" s="145">
        <f t="shared" si="77"/>
        <v>1004.5</v>
      </c>
      <c r="M240" s="145">
        <f t="shared" si="78"/>
        <v>2485</v>
      </c>
      <c r="N240" s="71">
        <f t="shared" si="79"/>
        <v>402.5</v>
      </c>
      <c r="O240" s="71">
        <f t="shared" si="80"/>
        <v>1064</v>
      </c>
      <c r="P240" s="71">
        <f t="shared" si="81"/>
        <v>2481.5</v>
      </c>
      <c r="Q240" s="146">
        <v>0</v>
      </c>
      <c r="R240" s="71">
        <f t="shared" si="82"/>
        <v>7437.5</v>
      </c>
      <c r="S240" s="71">
        <f t="shared" si="83"/>
        <v>2093.5</v>
      </c>
      <c r="T240" s="71">
        <f t="shared" si="84"/>
        <v>5369</v>
      </c>
      <c r="U240" s="147">
        <f t="shared" si="85"/>
        <v>32906.5</v>
      </c>
      <c r="V240" s="143">
        <v>112</v>
      </c>
    </row>
    <row r="241" spans="1:22" s="30" customFormat="1" ht="32.1" customHeight="1" x14ac:dyDescent="0.25">
      <c r="A241" s="64">
        <v>6</v>
      </c>
      <c r="B241" s="371" t="s">
        <v>248</v>
      </c>
      <c r="C241" s="66" t="s">
        <v>34</v>
      </c>
      <c r="D241" s="66" t="s">
        <v>241</v>
      </c>
      <c r="E241" s="266" t="s">
        <v>244</v>
      </c>
      <c r="F241" s="372" t="s">
        <v>36</v>
      </c>
      <c r="G241" s="69">
        <v>44256</v>
      </c>
      <c r="H241" s="69">
        <v>44440</v>
      </c>
      <c r="I241" s="370">
        <v>35000</v>
      </c>
      <c r="J241" s="140">
        <v>0</v>
      </c>
      <c r="K241" s="139">
        <v>25</v>
      </c>
      <c r="L241" s="145">
        <f t="shared" si="77"/>
        <v>1004.5</v>
      </c>
      <c r="M241" s="145">
        <f t="shared" si="78"/>
        <v>2485</v>
      </c>
      <c r="N241" s="71">
        <f t="shared" si="79"/>
        <v>402.5</v>
      </c>
      <c r="O241" s="71">
        <f t="shared" si="80"/>
        <v>1064</v>
      </c>
      <c r="P241" s="71">
        <f t="shared" si="81"/>
        <v>2481.5</v>
      </c>
      <c r="Q241" s="146">
        <v>0</v>
      </c>
      <c r="R241" s="71">
        <f t="shared" si="82"/>
        <v>7437.5</v>
      </c>
      <c r="S241" s="71">
        <f t="shared" si="83"/>
        <v>2093.5</v>
      </c>
      <c r="T241" s="71">
        <f t="shared" si="84"/>
        <v>5369</v>
      </c>
      <c r="U241" s="147">
        <f t="shared" si="85"/>
        <v>32906.5</v>
      </c>
      <c r="V241" s="143">
        <v>112</v>
      </c>
    </row>
    <row r="242" spans="1:22" s="30" customFormat="1" ht="32.1" customHeight="1" x14ac:dyDescent="0.25">
      <c r="A242" s="64">
        <v>7</v>
      </c>
      <c r="B242" s="371" t="s">
        <v>249</v>
      </c>
      <c r="C242" s="66" t="s">
        <v>38</v>
      </c>
      <c r="D242" s="66" t="s">
        <v>241</v>
      </c>
      <c r="E242" s="266" t="s">
        <v>250</v>
      </c>
      <c r="F242" s="372" t="s">
        <v>36</v>
      </c>
      <c r="G242" s="69">
        <v>44440</v>
      </c>
      <c r="H242" s="69">
        <v>44621</v>
      </c>
      <c r="I242" s="370">
        <v>30000</v>
      </c>
      <c r="J242" s="140">
        <v>0</v>
      </c>
      <c r="K242" s="139">
        <v>25</v>
      </c>
      <c r="L242" s="145">
        <f t="shared" si="77"/>
        <v>861</v>
      </c>
      <c r="M242" s="145">
        <f t="shared" si="78"/>
        <v>2130</v>
      </c>
      <c r="N242" s="71">
        <f t="shared" si="79"/>
        <v>345</v>
      </c>
      <c r="O242" s="71">
        <f t="shared" si="80"/>
        <v>912</v>
      </c>
      <c r="P242" s="71">
        <f t="shared" si="81"/>
        <v>2127</v>
      </c>
      <c r="Q242" s="146">
        <v>0</v>
      </c>
      <c r="R242" s="71">
        <f t="shared" si="82"/>
        <v>6375</v>
      </c>
      <c r="S242" s="71">
        <f t="shared" si="83"/>
        <v>1798</v>
      </c>
      <c r="T242" s="71">
        <f t="shared" si="84"/>
        <v>4602</v>
      </c>
      <c r="U242" s="147">
        <f t="shared" si="85"/>
        <v>28202</v>
      </c>
      <c r="V242" s="143">
        <v>112</v>
      </c>
    </row>
    <row r="243" spans="1:22" s="30" customFormat="1" ht="32.1" customHeight="1" x14ac:dyDescent="0.25">
      <c r="A243" s="64">
        <v>8</v>
      </c>
      <c r="B243" s="371" t="s">
        <v>251</v>
      </c>
      <c r="C243" s="66" t="s">
        <v>34</v>
      </c>
      <c r="D243" s="66" t="s">
        <v>241</v>
      </c>
      <c r="E243" s="266" t="s">
        <v>244</v>
      </c>
      <c r="F243" s="372" t="s">
        <v>36</v>
      </c>
      <c r="G243" s="69">
        <v>44256</v>
      </c>
      <c r="H243" s="69">
        <v>44440</v>
      </c>
      <c r="I243" s="370">
        <v>35000</v>
      </c>
      <c r="J243" s="140">
        <v>0</v>
      </c>
      <c r="K243" s="139">
        <v>25</v>
      </c>
      <c r="L243" s="145">
        <f t="shared" si="77"/>
        <v>1004.5</v>
      </c>
      <c r="M243" s="145">
        <f t="shared" si="78"/>
        <v>2485</v>
      </c>
      <c r="N243" s="71">
        <f t="shared" si="79"/>
        <v>402.5</v>
      </c>
      <c r="O243" s="71">
        <f t="shared" si="80"/>
        <v>1064</v>
      </c>
      <c r="P243" s="71">
        <f t="shared" si="81"/>
        <v>2481.5</v>
      </c>
      <c r="Q243" s="146">
        <v>0</v>
      </c>
      <c r="R243" s="71">
        <f t="shared" si="82"/>
        <v>7437.5</v>
      </c>
      <c r="S243" s="71">
        <f t="shared" si="83"/>
        <v>2093.5</v>
      </c>
      <c r="T243" s="71">
        <f t="shared" si="84"/>
        <v>5369</v>
      </c>
      <c r="U243" s="147">
        <f t="shared" si="85"/>
        <v>32906.5</v>
      </c>
      <c r="V243" s="143">
        <v>112</v>
      </c>
    </row>
    <row r="244" spans="1:22" s="30" customFormat="1" ht="32.1" customHeight="1" x14ac:dyDescent="0.25">
      <c r="A244" s="64">
        <v>9</v>
      </c>
      <c r="B244" s="371" t="s">
        <v>252</v>
      </c>
      <c r="C244" s="66" t="s">
        <v>34</v>
      </c>
      <c r="D244" s="66" t="s">
        <v>241</v>
      </c>
      <c r="E244" s="266" t="s">
        <v>244</v>
      </c>
      <c r="F244" s="372" t="s">
        <v>36</v>
      </c>
      <c r="G244" s="69">
        <v>44409</v>
      </c>
      <c r="H244" s="69">
        <v>44593</v>
      </c>
      <c r="I244" s="370">
        <v>35000</v>
      </c>
      <c r="J244" s="71">
        <v>0</v>
      </c>
      <c r="K244" s="145">
        <v>25</v>
      </c>
      <c r="L244" s="145">
        <f t="shared" si="77"/>
        <v>1004.5</v>
      </c>
      <c r="M244" s="145">
        <f t="shared" si="78"/>
        <v>2485</v>
      </c>
      <c r="N244" s="71">
        <f t="shared" si="79"/>
        <v>402.5</v>
      </c>
      <c r="O244" s="71">
        <f t="shared" si="80"/>
        <v>1064</v>
      </c>
      <c r="P244" s="71">
        <f t="shared" si="81"/>
        <v>2481.5</v>
      </c>
      <c r="Q244" s="146">
        <v>0</v>
      </c>
      <c r="R244" s="71">
        <f t="shared" si="82"/>
        <v>7437.5</v>
      </c>
      <c r="S244" s="71">
        <f t="shared" si="83"/>
        <v>2093.5</v>
      </c>
      <c r="T244" s="71">
        <f t="shared" si="84"/>
        <v>5369</v>
      </c>
      <c r="U244" s="147">
        <f t="shared" si="85"/>
        <v>32906.5</v>
      </c>
      <c r="V244" s="143">
        <v>112</v>
      </c>
    </row>
    <row r="245" spans="1:22" s="30" customFormat="1" ht="32.1" customHeight="1" x14ac:dyDescent="0.25">
      <c r="A245" s="64">
        <v>10</v>
      </c>
      <c r="B245" s="371" t="s">
        <v>253</v>
      </c>
      <c r="C245" s="66" t="s">
        <v>34</v>
      </c>
      <c r="D245" s="66" t="s">
        <v>241</v>
      </c>
      <c r="E245" s="266" t="s">
        <v>244</v>
      </c>
      <c r="F245" s="372" t="s">
        <v>36</v>
      </c>
      <c r="G245" s="69">
        <v>44409</v>
      </c>
      <c r="H245" s="69">
        <v>44593</v>
      </c>
      <c r="I245" s="370">
        <v>35000</v>
      </c>
      <c r="J245" s="71">
        <v>0</v>
      </c>
      <c r="K245" s="145">
        <v>25</v>
      </c>
      <c r="L245" s="145">
        <f t="shared" si="77"/>
        <v>1004.5</v>
      </c>
      <c r="M245" s="145">
        <f t="shared" si="78"/>
        <v>2485</v>
      </c>
      <c r="N245" s="71">
        <f t="shared" si="79"/>
        <v>402.5</v>
      </c>
      <c r="O245" s="71">
        <f t="shared" si="80"/>
        <v>1064</v>
      </c>
      <c r="P245" s="71">
        <f t="shared" si="81"/>
        <v>2481.5</v>
      </c>
      <c r="Q245" s="146">
        <v>0</v>
      </c>
      <c r="R245" s="71">
        <f t="shared" si="82"/>
        <v>7437.5</v>
      </c>
      <c r="S245" s="71">
        <f t="shared" si="83"/>
        <v>2093.5</v>
      </c>
      <c r="T245" s="71">
        <f t="shared" si="84"/>
        <v>5369</v>
      </c>
      <c r="U245" s="147">
        <f t="shared" si="85"/>
        <v>32906.5</v>
      </c>
      <c r="V245" s="143">
        <v>112</v>
      </c>
    </row>
    <row r="246" spans="1:22" s="30" customFormat="1" ht="46.5" customHeight="1" thickBot="1" x14ac:dyDescent="0.3">
      <c r="A246" s="78">
        <v>11</v>
      </c>
      <c r="B246" s="373" t="s">
        <v>254</v>
      </c>
      <c r="C246" s="169" t="s">
        <v>38</v>
      </c>
      <c r="D246" s="80" t="s">
        <v>255</v>
      </c>
      <c r="E246" s="169" t="s">
        <v>256</v>
      </c>
      <c r="F246" s="367" t="s">
        <v>36</v>
      </c>
      <c r="G246" s="110">
        <v>44256</v>
      </c>
      <c r="H246" s="110">
        <v>44440</v>
      </c>
      <c r="I246" s="226">
        <v>31500</v>
      </c>
      <c r="J246" s="139">
        <v>0</v>
      </c>
      <c r="K246" s="139">
        <v>25</v>
      </c>
      <c r="L246" s="145">
        <f t="shared" si="77"/>
        <v>904.05</v>
      </c>
      <c r="M246" s="145">
        <f t="shared" si="78"/>
        <v>2236.5</v>
      </c>
      <c r="N246" s="71">
        <f t="shared" si="79"/>
        <v>362.25</v>
      </c>
      <c r="O246" s="71">
        <f t="shared" si="80"/>
        <v>957.6</v>
      </c>
      <c r="P246" s="71">
        <f t="shared" si="81"/>
        <v>2233.3500000000004</v>
      </c>
      <c r="Q246" s="141">
        <v>0</v>
      </c>
      <c r="R246" s="71">
        <f t="shared" si="82"/>
        <v>6693.7500000000009</v>
      </c>
      <c r="S246" s="71">
        <f t="shared" si="83"/>
        <v>1886.65</v>
      </c>
      <c r="T246" s="71">
        <f t="shared" si="84"/>
        <v>4832.1000000000004</v>
      </c>
      <c r="U246" s="147">
        <f t="shared" si="85"/>
        <v>29613.35</v>
      </c>
      <c r="V246" s="143">
        <v>112</v>
      </c>
    </row>
    <row r="247" spans="1:22" s="30" customFormat="1" ht="18" customHeight="1" thickBot="1" x14ac:dyDescent="0.3">
      <c r="A247" s="85"/>
      <c r="B247" s="129"/>
      <c r="C247" s="129"/>
      <c r="D247" s="129"/>
      <c r="E247" s="129"/>
      <c r="F247" s="86"/>
      <c r="G247" s="86"/>
      <c r="H247" s="87"/>
      <c r="I247" s="88">
        <f>SUM(I236:I246)</f>
        <v>421500</v>
      </c>
      <c r="J247" s="88">
        <f>SUM(J236:J246)</f>
        <v>7400.87</v>
      </c>
      <c r="K247" s="88">
        <f>SUM(K236:K246)</f>
        <v>275</v>
      </c>
      <c r="L247" s="88">
        <f t="shared" ref="L247:U247" si="86">SUM(L236:L246)</f>
        <v>12097.05</v>
      </c>
      <c r="M247" s="88">
        <f t="shared" si="86"/>
        <v>29926.5</v>
      </c>
      <c r="N247" s="88">
        <f t="shared" si="86"/>
        <v>4644.8500000000004</v>
      </c>
      <c r="O247" s="88">
        <f t="shared" si="86"/>
        <v>12813.6</v>
      </c>
      <c r="P247" s="88">
        <f t="shared" si="86"/>
        <v>29884.35</v>
      </c>
      <c r="Q247" s="88">
        <f t="shared" si="86"/>
        <v>0</v>
      </c>
      <c r="R247" s="88">
        <f t="shared" si="86"/>
        <v>89366.35</v>
      </c>
      <c r="S247" s="88">
        <f t="shared" si="86"/>
        <v>32586.52</v>
      </c>
      <c r="T247" s="88">
        <f t="shared" si="86"/>
        <v>64455.7</v>
      </c>
      <c r="U247" s="88">
        <f t="shared" si="86"/>
        <v>388913.48</v>
      </c>
      <c r="V247" s="89"/>
    </row>
    <row r="248" spans="1:22" ht="9.9499999999999993" customHeight="1" thickBot="1" x14ac:dyDescent="0.3"/>
    <row r="249" spans="1:22" s="30" customFormat="1" ht="18" customHeight="1" thickBot="1" x14ac:dyDescent="0.3">
      <c r="A249" s="160" t="s">
        <v>257</v>
      </c>
      <c r="B249" s="161"/>
      <c r="C249" s="161"/>
      <c r="D249" s="374"/>
      <c r="E249" s="374"/>
      <c r="F249" s="162"/>
      <c r="G249" s="356"/>
      <c r="H249" s="357"/>
      <c r="I249" s="357"/>
      <c r="J249" s="357"/>
      <c r="K249" s="357"/>
      <c r="L249" s="357"/>
      <c r="M249" s="357"/>
      <c r="N249" s="357"/>
      <c r="O249" s="357"/>
      <c r="P249" s="357"/>
      <c r="Q249" s="357"/>
      <c r="R249" s="357"/>
      <c r="S249" s="357"/>
      <c r="T249" s="357"/>
      <c r="U249" s="357"/>
      <c r="V249" s="358"/>
    </row>
    <row r="250" spans="1:22" s="30" customFormat="1" ht="27.95" customHeight="1" x14ac:dyDescent="0.25">
      <c r="A250" s="50">
        <v>1</v>
      </c>
      <c r="B250" s="336" t="s">
        <v>258</v>
      </c>
      <c r="C250" s="375" t="s">
        <v>38</v>
      </c>
      <c r="D250" s="263" t="s">
        <v>259</v>
      </c>
      <c r="E250" s="119" t="s">
        <v>99</v>
      </c>
      <c r="F250" s="361" t="s">
        <v>36</v>
      </c>
      <c r="G250" s="69">
        <v>44256</v>
      </c>
      <c r="H250" s="69">
        <v>44440</v>
      </c>
      <c r="I250" s="376">
        <v>60000</v>
      </c>
      <c r="J250" s="57">
        <v>3486.68</v>
      </c>
      <c r="K250" s="59">
        <v>25</v>
      </c>
      <c r="L250" s="59">
        <f>+I250*2.87%</f>
        <v>1722</v>
      </c>
      <c r="M250" s="59">
        <f>+I250*7.1%</f>
        <v>4260</v>
      </c>
      <c r="N250" s="71">
        <f>+I250*1.15%</f>
        <v>690</v>
      </c>
      <c r="O250" s="59">
        <f>+I250*3.04%</f>
        <v>1824</v>
      </c>
      <c r="P250" s="59">
        <f>+I250*7.09%</f>
        <v>4254</v>
      </c>
      <c r="Q250" s="121">
        <v>0</v>
      </c>
      <c r="R250" s="59">
        <f>SUM(K250:P250)</f>
        <v>12775</v>
      </c>
      <c r="S250" s="59">
        <f>+J250+K250+L250+O250+Q250</f>
        <v>7057.68</v>
      </c>
      <c r="T250" s="59">
        <f>+M250+N250+P250</f>
        <v>9204</v>
      </c>
      <c r="U250" s="123">
        <f>+I250-S250</f>
        <v>52942.32</v>
      </c>
      <c r="V250" s="63">
        <v>112</v>
      </c>
    </row>
    <row r="251" spans="1:22" s="30" customFormat="1" ht="20.100000000000001" customHeight="1" x14ac:dyDescent="0.25">
      <c r="A251" s="64">
        <v>2</v>
      </c>
      <c r="B251" s="377" t="s">
        <v>260</v>
      </c>
      <c r="C251" s="378" t="s">
        <v>34</v>
      </c>
      <c r="D251" s="266" t="s">
        <v>259</v>
      </c>
      <c r="E251" s="176" t="s">
        <v>261</v>
      </c>
      <c r="F251" s="372" t="s">
        <v>36</v>
      </c>
      <c r="G251" s="110">
        <v>44317</v>
      </c>
      <c r="H251" s="110">
        <v>44501</v>
      </c>
      <c r="I251" s="370">
        <v>31500</v>
      </c>
      <c r="J251" s="71">
        <v>0</v>
      </c>
      <c r="K251" s="145">
        <v>25</v>
      </c>
      <c r="L251" s="145">
        <f>+I251*2.87%</f>
        <v>904.05</v>
      </c>
      <c r="M251" s="145">
        <f>+I251*7.1%</f>
        <v>2236.5</v>
      </c>
      <c r="N251" s="71">
        <f>+I251*1.15%</f>
        <v>362.25</v>
      </c>
      <c r="O251" s="71">
        <f>+I251*3.04%</f>
        <v>957.6</v>
      </c>
      <c r="P251" s="71">
        <f>+I251*7.09%</f>
        <v>2233.3500000000004</v>
      </c>
      <c r="Q251" s="146">
        <v>0</v>
      </c>
      <c r="R251" s="140">
        <f>SUM(K251:P251)</f>
        <v>6718.7500000000009</v>
      </c>
      <c r="S251" s="140">
        <f>+J251+K251+L251+O251+Q251</f>
        <v>1886.65</v>
      </c>
      <c r="T251" s="140">
        <f>+M251+N251+P251</f>
        <v>4832.1000000000004</v>
      </c>
      <c r="U251" s="142">
        <f>+I251-S251</f>
        <v>29613.35</v>
      </c>
      <c r="V251" s="75">
        <v>112</v>
      </c>
    </row>
    <row r="252" spans="1:22" s="30" customFormat="1" ht="27.95" customHeight="1" x14ac:dyDescent="0.25">
      <c r="A252" s="133">
        <v>3</v>
      </c>
      <c r="B252" s="379" t="s">
        <v>262</v>
      </c>
      <c r="C252" s="378" t="s">
        <v>34</v>
      </c>
      <c r="D252" s="266" t="s">
        <v>259</v>
      </c>
      <c r="E252" s="176" t="s">
        <v>261</v>
      </c>
      <c r="F252" s="372" t="s">
        <v>36</v>
      </c>
      <c r="G252" s="69">
        <v>44256</v>
      </c>
      <c r="H252" s="69">
        <v>44440</v>
      </c>
      <c r="I252" s="340">
        <v>31500</v>
      </c>
      <c r="J252" s="145">
        <v>0</v>
      </c>
      <c r="K252" s="145">
        <v>25</v>
      </c>
      <c r="L252" s="71">
        <f>+I252*2.87%</f>
        <v>904.05</v>
      </c>
      <c r="M252" s="71">
        <f>+I252*7.1%</f>
        <v>2236.5</v>
      </c>
      <c r="N252" s="71">
        <f>+I252*1.15%</f>
        <v>362.25</v>
      </c>
      <c r="O252" s="71">
        <f>+I252*3.04%</f>
        <v>957.6</v>
      </c>
      <c r="P252" s="71">
        <f>+I252*7.09%</f>
        <v>2233.3500000000004</v>
      </c>
      <c r="Q252" s="149">
        <v>0</v>
      </c>
      <c r="R252" s="71">
        <f>SUM(K252:P252)</f>
        <v>6718.7500000000009</v>
      </c>
      <c r="S252" s="71">
        <f>+J252+K252+L252+O252+Q252</f>
        <v>1886.65</v>
      </c>
      <c r="T252" s="71">
        <f>+M252+N252+P252</f>
        <v>4832.1000000000004</v>
      </c>
      <c r="U252" s="147">
        <f>+I252-S252</f>
        <v>29613.35</v>
      </c>
      <c r="V252" s="75">
        <v>112</v>
      </c>
    </row>
    <row r="253" spans="1:22" s="30" customFormat="1" ht="27.95" customHeight="1" thickBot="1" x14ac:dyDescent="0.3">
      <c r="A253" s="64">
        <v>4</v>
      </c>
      <c r="B253" s="379" t="s">
        <v>263</v>
      </c>
      <c r="C253" s="378" t="s">
        <v>34</v>
      </c>
      <c r="D253" s="380" t="s">
        <v>259</v>
      </c>
      <c r="E253" s="380" t="s">
        <v>261</v>
      </c>
      <c r="F253" s="372" t="s">
        <v>36</v>
      </c>
      <c r="G253" s="110">
        <v>44317</v>
      </c>
      <c r="H253" s="110">
        <v>44501</v>
      </c>
      <c r="I253" s="340">
        <v>31500</v>
      </c>
      <c r="J253" s="145">
        <v>0</v>
      </c>
      <c r="K253" s="145">
        <v>25</v>
      </c>
      <c r="L253" s="71">
        <f>+I253*2.87%</f>
        <v>904.05</v>
      </c>
      <c r="M253" s="71">
        <f>+I253*7.1%</f>
        <v>2236.5</v>
      </c>
      <c r="N253" s="71">
        <f>+I253*1.15%</f>
        <v>362.25</v>
      </c>
      <c r="O253" s="71">
        <f>+I253*3.04%</f>
        <v>957.6</v>
      </c>
      <c r="P253" s="71">
        <f>+I253*7.09%</f>
        <v>2233.3500000000004</v>
      </c>
      <c r="Q253" s="149">
        <v>0</v>
      </c>
      <c r="R253" s="71">
        <f>SUM(K253:P253)</f>
        <v>6718.7500000000009</v>
      </c>
      <c r="S253" s="71">
        <f>+J253+K253+L253+O253+Q253</f>
        <v>1886.65</v>
      </c>
      <c r="T253" s="71">
        <f>+M253+N253+P253</f>
        <v>4832.1000000000004</v>
      </c>
      <c r="U253" s="147">
        <f>+I253-S253</f>
        <v>29613.35</v>
      </c>
      <c r="V253" s="75">
        <v>112</v>
      </c>
    </row>
    <row r="254" spans="1:22" s="30" customFormat="1" ht="18" customHeight="1" thickBot="1" x14ac:dyDescent="0.3">
      <c r="A254" s="105"/>
      <c r="B254" s="86"/>
      <c r="C254" s="86"/>
      <c r="D254" s="129"/>
      <c r="E254" s="129"/>
      <c r="F254" s="86"/>
      <c r="G254" s="86"/>
      <c r="H254" s="87"/>
      <c r="I254" s="88">
        <f>SUM(I250:I253)</f>
        <v>154500</v>
      </c>
      <c r="J254" s="88">
        <f>SUM(J250:J253)</f>
        <v>3486.68</v>
      </c>
      <c r="K254" s="88">
        <f>SUM(K250:K253)</f>
        <v>100</v>
      </c>
      <c r="L254" s="88">
        <f>SUM(L250:L253)</f>
        <v>4434.1500000000005</v>
      </c>
      <c r="M254" s="88">
        <f t="shared" ref="M254:U254" si="87">SUM(M250:M253)</f>
        <v>10969.5</v>
      </c>
      <c r="N254" s="88">
        <f t="shared" si="87"/>
        <v>1776.75</v>
      </c>
      <c r="O254" s="88">
        <f>SUM(O250:O253)</f>
        <v>4696.8</v>
      </c>
      <c r="P254" s="88">
        <f t="shared" si="87"/>
        <v>10954.050000000001</v>
      </c>
      <c r="Q254" s="106">
        <f t="shared" si="87"/>
        <v>0</v>
      </c>
      <c r="R254" s="88">
        <f t="shared" si="87"/>
        <v>32931.25</v>
      </c>
      <c r="S254" s="88">
        <f t="shared" si="87"/>
        <v>12717.63</v>
      </c>
      <c r="T254" s="88">
        <f t="shared" si="87"/>
        <v>23700.300000000003</v>
      </c>
      <c r="U254" s="88">
        <f t="shared" si="87"/>
        <v>141782.37</v>
      </c>
      <c r="V254" s="89"/>
    </row>
    <row r="255" spans="1:22" s="30" customFormat="1" ht="9.9499999999999993" customHeight="1" thickBot="1" x14ac:dyDescent="0.3">
      <c r="A255" s="42"/>
      <c r="B255" s="151"/>
      <c r="C255" s="152"/>
      <c r="D255" s="153"/>
      <c r="E255" s="153"/>
      <c r="F255" s="154"/>
      <c r="G255" s="155"/>
      <c r="H255" s="155"/>
      <c r="I255" s="156"/>
      <c r="J255" s="156"/>
      <c r="K255" s="156"/>
      <c r="L255" s="156"/>
      <c r="M255" s="156"/>
      <c r="N255" s="157"/>
      <c r="O255" s="157"/>
      <c r="P255" s="157"/>
      <c r="Q255" s="158"/>
      <c r="R255" s="157"/>
      <c r="S255" s="157"/>
      <c r="T255" s="157"/>
      <c r="U255" s="159"/>
      <c r="V255" s="44"/>
    </row>
    <row r="256" spans="1:22" s="30" customFormat="1" ht="18" customHeight="1" thickBot="1" x14ac:dyDescent="0.3">
      <c r="A256" s="160" t="s">
        <v>264</v>
      </c>
      <c r="B256" s="161"/>
      <c r="C256" s="161"/>
      <c r="D256" s="161"/>
      <c r="E256" s="161"/>
      <c r="F256" s="162"/>
      <c r="G256" s="356"/>
      <c r="H256" s="357"/>
      <c r="I256" s="357"/>
      <c r="J256" s="357"/>
      <c r="K256" s="357"/>
      <c r="L256" s="357"/>
      <c r="M256" s="357"/>
      <c r="N256" s="357"/>
      <c r="O256" s="357"/>
      <c r="P256" s="357"/>
      <c r="Q256" s="357"/>
      <c r="R256" s="357"/>
      <c r="S256" s="357"/>
      <c r="T256" s="357"/>
      <c r="U256" s="357"/>
      <c r="V256" s="358"/>
    </row>
    <row r="257" spans="1:23" s="30" customFormat="1" ht="32.1" customHeight="1" x14ac:dyDescent="0.25">
      <c r="A257" s="50">
        <v>1</v>
      </c>
      <c r="B257" s="381" t="s">
        <v>265</v>
      </c>
      <c r="C257" s="66" t="s">
        <v>34</v>
      </c>
      <c r="D257" s="382" t="s">
        <v>264</v>
      </c>
      <c r="E257" s="119" t="s">
        <v>117</v>
      </c>
      <c r="F257" s="119" t="s">
        <v>36</v>
      </c>
      <c r="G257" s="383">
        <v>44425</v>
      </c>
      <c r="H257" s="383">
        <v>44609</v>
      </c>
      <c r="I257" s="140">
        <v>120000</v>
      </c>
      <c r="J257" s="140">
        <v>16809.87</v>
      </c>
      <c r="K257" s="140">
        <v>25</v>
      </c>
      <c r="L257" s="140">
        <f t="shared" ref="L257:L262" si="88">+I257*2.87%</f>
        <v>3444</v>
      </c>
      <c r="M257" s="140">
        <f t="shared" ref="M257:M262" si="89">+I257*7.1%</f>
        <v>8520</v>
      </c>
      <c r="N257" s="140">
        <v>717.6</v>
      </c>
      <c r="O257" s="140">
        <f t="shared" ref="O257:O262" si="90">+I257*3.04%</f>
        <v>3648</v>
      </c>
      <c r="P257" s="140">
        <f t="shared" ref="P257:P262" si="91">+I257*7.09%</f>
        <v>8508</v>
      </c>
      <c r="Q257" s="138">
        <v>0</v>
      </c>
      <c r="R257" s="140">
        <f t="shared" ref="R257:R262" si="92">SUM(K257:P257)</f>
        <v>24862.6</v>
      </c>
      <c r="S257" s="140">
        <f t="shared" ref="S257:S262" si="93">+J257+K257+L257+O257+Q257</f>
        <v>23926.87</v>
      </c>
      <c r="T257" s="140">
        <f t="shared" ref="T257:T262" si="94">+M257+N257+P257</f>
        <v>17745.599999999999</v>
      </c>
      <c r="U257" s="142">
        <f t="shared" ref="U257:U262" si="95">+I257-S257</f>
        <v>96073.13</v>
      </c>
      <c r="V257" s="143">
        <v>112</v>
      </c>
    </row>
    <row r="258" spans="1:23" s="30" customFormat="1" ht="32.1" customHeight="1" x14ac:dyDescent="0.25">
      <c r="A258" s="64">
        <v>2</v>
      </c>
      <c r="B258" s="384" t="s">
        <v>266</v>
      </c>
      <c r="C258" s="66" t="s">
        <v>34</v>
      </c>
      <c r="D258" s="382" t="s">
        <v>264</v>
      </c>
      <c r="E258" s="66" t="s">
        <v>267</v>
      </c>
      <c r="F258" s="176" t="s">
        <v>36</v>
      </c>
      <c r="G258" s="215">
        <v>44228</v>
      </c>
      <c r="H258" s="215">
        <v>44409</v>
      </c>
      <c r="I258" s="145">
        <v>80000</v>
      </c>
      <c r="J258" s="145">
        <v>7400.87</v>
      </c>
      <c r="K258" s="145">
        <v>25</v>
      </c>
      <c r="L258" s="71">
        <f t="shared" si="88"/>
        <v>2296</v>
      </c>
      <c r="M258" s="71">
        <f t="shared" si="89"/>
        <v>5679.9999999999991</v>
      </c>
      <c r="N258" s="71">
        <v>717.6</v>
      </c>
      <c r="O258" s="71">
        <f t="shared" si="90"/>
        <v>2432</v>
      </c>
      <c r="P258" s="71">
        <f t="shared" si="91"/>
        <v>5672</v>
      </c>
      <c r="Q258" s="146">
        <v>0</v>
      </c>
      <c r="R258" s="71">
        <f t="shared" si="92"/>
        <v>16822.599999999999</v>
      </c>
      <c r="S258" s="71">
        <f t="shared" si="93"/>
        <v>12153.869999999999</v>
      </c>
      <c r="T258" s="71">
        <f t="shared" si="94"/>
        <v>12069.599999999999</v>
      </c>
      <c r="U258" s="147">
        <f t="shared" si="95"/>
        <v>67846.13</v>
      </c>
      <c r="V258" s="75">
        <v>112</v>
      </c>
    </row>
    <row r="259" spans="1:23" s="30" customFormat="1" ht="32.1" customHeight="1" x14ac:dyDescent="0.25">
      <c r="A259" s="133">
        <v>3</v>
      </c>
      <c r="B259" s="384" t="s">
        <v>268</v>
      </c>
      <c r="C259" s="66" t="s">
        <v>34</v>
      </c>
      <c r="D259" s="382" t="s">
        <v>264</v>
      </c>
      <c r="E259" s="66" t="s">
        <v>181</v>
      </c>
      <c r="F259" s="176" t="s">
        <v>36</v>
      </c>
      <c r="G259" s="215">
        <v>44256</v>
      </c>
      <c r="H259" s="215">
        <v>44440</v>
      </c>
      <c r="I259" s="71">
        <v>45000</v>
      </c>
      <c r="J259" s="139">
        <v>1148.33</v>
      </c>
      <c r="K259" s="71">
        <v>25</v>
      </c>
      <c r="L259" s="71">
        <f t="shared" si="88"/>
        <v>1291.5</v>
      </c>
      <c r="M259" s="71">
        <f t="shared" si="89"/>
        <v>3194.9999999999995</v>
      </c>
      <c r="N259" s="71">
        <f>+I259*1.15%</f>
        <v>517.5</v>
      </c>
      <c r="O259" s="71">
        <f t="shared" si="90"/>
        <v>1368</v>
      </c>
      <c r="P259" s="71">
        <f t="shared" si="91"/>
        <v>3190.5</v>
      </c>
      <c r="Q259" s="149">
        <v>0</v>
      </c>
      <c r="R259" s="71">
        <f t="shared" si="92"/>
        <v>9587.5</v>
      </c>
      <c r="S259" s="71">
        <f t="shared" si="93"/>
        <v>3832.83</v>
      </c>
      <c r="T259" s="71">
        <f t="shared" si="94"/>
        <v>6903</v>
      </c>
      <c r="U259" s="147">
        <f t="shared" si="95"/>
        <v>41167.17</v>
      </c>
      <c r="V259" s="75">
        <v>112</v>
      </c>
    </row>
    <row r="260" spans="1:23" s="30" customFormat="1" ht="32.1" customHeight="1" x14ac:dyDescent="0.25">
      <c r="A260" s="64">
        <v>4</v>
      </c>
      <c r="B260" s="385" t="s">
        <v>269</v>
      </c>
      <c r="C260" s="178" t="s">
        <v>34</v>
      </c>
      <c r="D260" s="386" t="s">
        <v>264</v>
      </c>
      <c r="E260" s="178" t="s">
        <v>270</v>
      </c>
      <c r="F260" s="176" t="s">
        <v>36</v>
      </c>
      <c r="G260" s="387">
        <v>44348</v>
      </c>
      <c r="H260" s="387">
        <v>44531</v>
      </c>
      <c r="I260" s="168">
        <v>80000</v>
      </c>
      <c r="J260" s="138">
        <v>7400.87</v>
      </c>
      <c r="K260" s="168">
        <v>25</v>
      </c>
      <c r="L260" s="71">
        <f t="shared" si="88"/>
        <v>2296</v>
      </c>
      <c r="M260" s="71">
        <f t="shared" si="89"/>
        <v>5679.9999999999991</v>
      </c>
      <c r="N260" s="71">
        <v>717.6</v>
      </c>
      <c r="O260" s="71">
        <f t="shared" si="90"/>
        <v>2432</v>
      </c>
      <c r="P260" s="71">
        <f t="shared" si="91"/>
        <v>5672</v>
      </c>
      <c r="Q260" s="149">
        <v>0</v>
      </c>
      <c r="R260" s="71">
        <f t="shared" si="92"/>
        <v>16822.599999999999</v>
      </c>
      <c r="S260" s="71">
        <f t="shared" si="93"/>
        <v>12153.869999999999</v>
      </c>
      <c r="T260" s="71">
        <f t="shared" si="94"/>
        <v>12069.599999999999</v>
      </c>
      <c r="U260" s="147">
        <f t="shared" si="95"/>
        <v>67846.13</v>
      </c>
      <c r="V260" s="75">
        <v>112</v>
      </c>
      <c r="W260" s="365"/>
    </row>
    <row r="261" spans="1:23" s="30" customFormat="1" ht="32.1" customHeight="1" x14ac:dyDescent="0.25">
      <c r="A261" s="133">
        <v>5</v>
      </c>
      <c r="B261" s="384" t="s">
        <v>271</v>
      </c>
      <c r="C261" s="66" t="s">
        <v>34</v>
      </c>
      <c r="D261" s="382" t="s">
        <v>264</v>
      </c>
      <c r="E261" s="66" t="s">
        <v>272</v>
      </c>
      <c r="F261" s="176" t="s">
        <v>36</v>
      </c>
      <c r="G261" s="215">
        <v>44301</v>
      </c>
      <c r="H261" s="215">
        <v>44484</v>
      </c>
      <c r="I261" s="145">
        <v>40000</v>
      </c>
      <c r="J261" s="145">
        <v>442.65</v>
      </c>
      <c r="K261" s="145">
        <v>25</v>
      </c>
      <c r="L261" s="71">
        <f t="shared" si="88"/>
        <v>1148</v>
      </c>
      <c r="M261" s="71">
        <f t="shared" si="89"/>
        <v>2839.9999999999995</v>
      </c>
      <c r="N261" s="71">
        <f>+I261*1.15%</f>
        <v>460</v>
      </c>
      <c r="O261" s="71">
        <f t="shared" si="90"/>
        <v>1216</v>
      </c>
      <c r="P261" s="71">
        <f t="shared" si="91"/>
        <v>2836</v>
      </c>
      <c r="Q261" s="146">
        <v>0</v>
      </c>
      <c r="R261" s="71">
        <f t="shared" si="92"/>
        <v>8525</v>
      </c>
      <c r="S261" s="71">
        <f t="shared" si="93"/>
        <v>2831.65</v>
      </c>
      <c r="T261" s="71">
        <f t="shared" si="94"/>
        <v>6136</v>
      </c>
      <c r="U261" s="147">
        <f t="shared" si="95"/>
        <v>37168.35</v>
      </c>
      <c r="V261" s="75">
        <v>112</v>
      </c>
    </row>
    <row r="262" spans="1:23" s="30" customFormat="1" ht="32.1" customHeight="1" thickBot="1" x14ac:dyDescent="0.3">
      <c r="A262" s="78">
        <v>6</v>
      </c>
      <c r="B262" s="388" t="s">
        <v>273</v>
      </c>
      <c r="C262" s="66" t="s">
        <v>34</v>
      </c>
      <c r="D262" s="389" t="s">
        <v>264</v>
      </c>
      <c r="E262" s="80" t="s">
        <v>272</v>
      </c>
      <c r="F262" s="109" t="s">
        <v>36</v>
      </c>
      <c r="G262" s="110">
        <v>44317</v>
      </c>
      <c r="H262" s="110">
        <v>44501</v>
      </c>
      <c r="I262" s="112">
        <v>40000</v>
      </c>
      <c r="J262" s="112">
        <v>442.65</v>
      </c>
      <c r="K262" s="112">
        <v>25</v>
      </c>
      <c r="L262" s="113">
        <f t="shared" si="88"/>
        <v>1148</v>
      </c>
      <c r="M262" s="113">
        <f t="shared" si="89"/>
        <v>2839.9999999999995</v>
      </c>
      <c r="N262" s="113">
        <f>+I262*1.15%</f>
        <v>460</v>
      </c>
      <c r="O262" s="113">
        <f t="shared" si="90"/>
        <v>1216</v>
      </c>
      <c r="P262" s="113">
        <f t="shared" si="91"/>
        <v>2836</v>
      </c>
      <c r="Q262" s="128">
        <v>0</v>
      </c>
      <c r="R262" s="113">
        <f t="shared" si="92"/>
        <v>8525</v>
      </c>
      <c r="S262" s="113">
        <f t="shared" si="93"/>
        <v>2831.65</v>
      </c>
      <c r="T262" s="113">
        <f t="shared" si="94"/>
        <v>6136</v>
      </c>
      <c r="U262" s="115">
        <f t="shared" si="95"/>
        <v>37168.35</v>
      </c>
      <c r="V262" s="116">
        <v>112</v>
      </c>
    </row>
    <row r="263" spans="1:23" s="30" customFormat="1" ht="18" customHeight="1" thickBot="1" x14ac:dyDescent="0.3">
      <c r="A263" s="85"/>
      <c r="B263" s="86"/>
      <c r="C263" s="86"/>
      <c r="D263" s="86"/>
      <c r="E263" s="86"/>
      <c r="F263" s="86"/>
      <c r="G263" s="86"/>
      <c r="H263" s="87"/>
      <c r="I263" s="88">
        <f>SUM(I257:I262)</f>
        <v>405000</v>
      </c>
      <c r="J263" s="88">
        <f>SUM(J257:J262)</f>
        <v>33645.24</v>
      </c>
      <c r="K263" s="88">
        <f>SUM(K257:K262)</f>
        <v>150</v>
      </c>
      <c r="L263" s="88">
        <f t="shared" ref="L263:U263" si="96">SUM(L257:L262)</f>
        <v>11623.5</v>
      </c>
      <c r="M263" s="88">
        <f t="shared" si="96"/>
        <v>28755</v>
      </c>
      <c r="N263" s="88">
        <f t="shared" si="96"/>
        <v>3590.3</v>
      </c>
      <c r="O263" s="88">
        <f t="shared" si="96"/>
        <v>12312</v>
      </c>
      <c r="P263" s="88">
        <f t="shared" si="96"/>
        <v>28714.5</v>
      </c>
      <c r="Q263" s="88">
        <f t="shared" si="96"/>
        <v>0</v>
      </c>
      <c r="R263" s="88">
        <f t="shared" si="96"/>
        <v>85145.299999999988</v>
      </c>
      <c r="S263" s="88">
        <f t="shared" si="96"/>
        <v>57730.740000000005</v>
      </c>
      <c r="T263" s="88">
        <f t="shared" si="96"/>
        <v>61059.799999999996</v>
      </c>
      <c r="U263" s="88">
        <f t="shared" si="96"/>
        <v>347269.25999999995</v>
      </c>
      <c r="V263" s="89"/>
    </row>
    <row r="264" spans="1:23" s="30" customFormat="1" ht="9.9499999999999993" customHeight="1" thickBot="1" x14ac:dyDescent="0.3">
      <c r="A264" s="42"/>
      <c r="B264" s="151"/>
      <c r="C264" s="152"/>
      <c r="D264" s="153"/>
      <c r="E264" s="153"/>
      <c r="F264" s="154"/>
      <c r="G264" s="155"/>
      <c r="H264" s="155"/>
      <c r="I264" s="156"/>
      <c r="J264" s="156"/>
      <c r="K264" s="156"/>
      <c r="L264" s="156"/>
      <c r="M264" s="156"/>
      <c r="N264" s="157"/>
      <c r="O264" s="157"/>
      <c r="P264" s="157"/>
      <c r="Q264" s="158"/>
      <c r="R264" s="157"/>
      <c r="S264" s="157"/>
      <c r="T264" s="157"/>
      <c r="U264" s="159"/>
      <c r="V264" s="44"/>
    </row>
    <row r="265" spans="1:23" s="30" customFormat="1" ht="18" customHeight="1" thickBot="1" x14ac:dyDescent="0.3">
      <c r="A265" s="160" t="s">
        <v>274</v>
      </c>
      <c r="B265" s="161"/>
      <c r="C265" s="161"/>
      <c r="D265" s="161"/>
      <c r="E265" s="161"/>
      <c r="F265" s="162"/>
      <c r="G265" s="356"/>
      <c r="H265" s="357"/>
      <c r="I265" s="357"/>
      <c r="J265" s="357"/>
      <c r="K265" s="357"/>
      <c r="L265" s="357"/>
      <c r="M265" s="357"/>
      <c r="N265" s="357"/>
      <c r="O265" s="357"/>
      <c r="P265" s="357"/>
      <c r="Q265" s="357"/>
      <c r="R265" s="357"/>
      <c r="S265" s="357"/>
      <c r="T265" s="357"/>
      <c r="U265" s="357"/>
      <c r="V265" s="358"/>
    </row>
    <row r="266" spans="1:23" s="30" customFormat="1" ht="27.95" customHeight="1" x14ac:dyDescent="0.25">
      <c r="A266" s="178">
        <v>1</v>
      </c>
      <c r="B266" s="390" t="s">
        <v>275</v>
      </c>
      <c r="C266" s="178" t="s">
        <v>38</v>
      </c>
      <c r="D266" s="263" t="s">
        <v>276</v>
      </c>
      <c r="E266" s="193" t="s">
        <v>77</v>
      </c>
      <c r="F266" s="119" t="s">
        <v>36</v>
      </c>
      <c r="G266" s="110">
        <v>44409</v>
      </c>
      <c r="H266" s="110">
        <v>44593</v>
      </c>
      <c r="I266" s="139">
        <v>120000</v>
      </c>
      <c r="J266" s="139">
        <v>16809.87</v>
      </c>
      <c r="K266" s="139">
        <v>25</v>
      </c>
      <c r="L266" s="140">
        <f>+I266*2.87%</f>
        <v>3444</v>
      </c>
      <c r="M266" s="140">
        <f>+I266*7.1%</f>
        <v>8520</v>
      </c>
      <c r="N266" s="140">
        <v>717.6</v>
      </c>
      <c r="O266" s="140">
        <f>+I266*3.04%</f>
        <v>3648</v>
      </c>
      <c r="P266" s="140">
        <f>+I266*7.09%</f>
        <v>8508</v>
      </c>
      <c r="Q266" s="122">
        <v>0</v>
      </c>
      <c r="R266" s="59">
        <f>SUM(K266:P266)</f>
        <v>24862.6</v>
      </c>
      <c r="S266" s="59">
        <f>+J266+K266+L266+O266+Q266</f>
        <v>23926.87</v>
      </c>
      <c r="T266" s="59">
        <f>+M266+N266+P266</f>
        <v>17745.599999999999</v>
      </c>
      <c r="U266" s="123">
        <f>+I266-S266</f>
        <v>96073.13</v>
      </c>
      <c r="V266" s="143">
        <v>112</v>
      </c>
    </row>
    <row r="267" spans="1:23" s="30" customFormat="1" ht="27.95" customHeight="1" x14ac:dyDescent="0.25">
      <c r="A267" s="378">
        <v>2</v>
      </c>
      <c r="B267" s="347" t="s">
        <v>277</v>
      </c>
      <c r="C267" s="391" t="s">
        <v>34</v>
      </c>
      <c r="D267" s="266" t="s">
        <v>276</v>
      </c>
      <c r="E267" s="176" t="s">
        <v>278</v>
      </c>
      <c r="F267" s="176" t="s">
        <v>36</v>
      </c>
      <c r="G267" s="383">
        <v>44301</v>
      </c>
      <c r="H267" s="383">
        <v>44484</v>
      </c>
      <c r="I267" s="71">
        <v>45000</v>
      </c>
      <c r="J267" s="139">
        <v>1148.33</v>
      </c>
      <c r="K267" s="71">
        <v>25</v>
      </c>
      <c r="L267" s="71">
        <f t="shared" ref="L267:L291" si="97">+I267*2.87%</f>
        <v>1291.5</v>
      </c>
      <c r="M267" s="71">
        <f t="shared" ref="M267:M291" si="98">+I267*7.1%</f>
        <v>3194.9999999999995</v>
      </c>
      <c r="N267" s="71">
        <f t="shared" ref="N267:N291" si="99">+I267*1.15%</f>
        <v>517.5</v>
      </c>
      <c r="O267" s="71">
        <f t="shared" ref="O267:O291" si="100">+I267*3.04%</f>
        <v>1368</v>
      </c>
      <c r="P267" s="71">
        <f t="shared" ref="P267:P291" si="101">+I267*7.09%</f>
        <v>3190.5</v>
      </c>
      <c r="Q267" s="149">
        <v>0</v>
      </c>
      <c r="R267" s="71">
        <f t="shared" ref="R267:R291" si="102">SUM(K267:P267)</f>
        <v>9587.5</v>
      </c>
      <c r="S267" s="71">
        <f t="shared" ref="S267:S288" si="103">+J267+K267+L267+O267+Q267</f>
        <v>3832.83</v>
      </c>
      <c r="T267" s="71">
        <f t="shared" ref="T267:T288" si="104">+M267+N267+P267</f>
        <v>6903</v>
      </c>
      <c r="U267" s="147">
        <f t="shared" ref="U267:U288" si="105">+I267-S267</f>
        <v>41167.17</v>
      </c>
      <c r="V267" s="75">
        <v>112</v>
      </c>
    </row>
    <row r="268" spans="1:23" s="30" customFormat="1" ht="27.95" customHeight="1" x14ac:dyDescent="0.25">
      <c r="A268" s="178">
        <v>3</v>
      </c>
      <c r="B268" s="347" t="s">
        <v>279</v>
      </c>
      <c r="C268" s="391" t="s">
        <v>34</v>
      </c>
      <c r="D268" s="266" t="s">
        <v>276</v>
      </c>
      <c r="E268" s="176" t="s">
        <v>278</v>
      </c>
      <c r="F268" s="176" t="s">
        <v>36</v>
      </c>
      <c r="G268" s="215">
        <v>44301</v>
      </c>
      <c r="H268" s="215">
        <v>44484</v>
      </c>
      <c r="I268" s="71">
        <v>45000</v>
      </c>
      <c r="J268" s="145">
        <v>969.81</v>
      </c>
      <c r="K268" s="71">
        <v>25</v>
      </c>
      <c r="L268" s="71">
        <f t="shared" si="97"/>
        <v>1291.5</v>
      </c>
      <c r="M268" s="71">
        <f t="shared" si="98"/>
        <v>3194.9999999999995</v>
      </c>
      <c r="N268" s="71">
        <f t="shared" si="99"/>
        <v>517.5</v>
      </c>
      <c r="O268" s="71">
        <f t="shared" si="100"/>
        <v>1368</v>
      </c>
      <c r="P268" s="71">
        <f t="shared" si="101"/>
        <v>3190.5</v>
      </c>
      <c r="Q268" s="351">
        <v>1190.1199999999999</v>
      </c>
      <c r="R268" s="71">
        <f t="shared" si="102"/>
        <v>9587.5</v>
      </c>
      <c r="S268" s="71">
        <f t="shared" si="103"/>
        <v>4844.43</v>
      </c>
      <c r="T268" s="71">
        <f t="shared" si="104"/>
        <v>6903</v>
      </c>
      <c r="U268" s="147">
        <f t="shared" si="105"/>
        <v>40155.57</v>
      </c>
      <c r="V268" s="75">
        <v>112</v>
      </c>
    </row>
    <row r="269" spans="1:23" s="30" customFormat="1" ht="27.95" customHeight="1" x14ac:dyDescent="0.25">
      <c r="A269" s="378">
        <v>4</v>
      </c>
      <c r="B269" s="347" t="s">
        <v>280</v>
      </c>
      <c r="C269" s="392" t="s">
        <v>38</v>
      </c>
      <c r="D269" s="266" t="s">
        <v>276</v>
      </c>
      <c r="E269" s="176" t="s">
        <v>278</v>
      </c>
      <c r="F269" s="176" t="s">
        <v>36</v>
      </c>
      <c r="G269" s="215">
        <v>44301</v>
      </c>
      <c r="H269" s="215">
        <v>44484</v>
      </c>
      <c r="I269" s="145">
        <v>40000</v>
      </c>
      <c r="J269" s="145">
        <v>442.65</v>
      </c>
      <c r="K269" s="145">
        <v>25</v>
      </c>
      <c r="L269" s="71">
        <f t="shared" si="97"/>
        <v>1148</v>
      </c>
      <c r="M269" s="71">
        <f t="shared" si="98"/>
        <v>2839.9999999999995</v>
      </c>
      <c r="N269" s="71">
        <f t="shared" si="99"/>
        <v>460</v>
      </c>
      <c r="O269" s="71">
        <f t="shared" si="100"/>
        <v>1216</v>
      </c>
      <c r="P269" s="71">
        <f t="shared" si="101"/>
        <v>2836</v>
      </c>
      <c r="Q269" s="146">
        <v>0</v>
      </c>
      <c r="R269" s="71">
        <f t="shared" si="102"/>
        <v>8525</v>
      </c>
      <c r="S269" s="71">
        <f t="shared" si="103"/>
        <v>2831.65</v>
      </c>
      <c r="T269" s="71">
        <f t="shared" si="104"/>
        <v>6136</v>
      </c>
      <c r="U269" s="147">
        <f t="shared" si="105"/>
        <v>37168.35</v>
      </c>
      <c r="V269" s="75">
        <v>112</v>
      </c>
    </row>
    <row r="270" spans="1:23" s="30" customFormat="1" ht="27.95" customHeight="1" x14ac:dyDescent="0.25">
      <c r="A270" s="178">
        <v>5</v>
      </c>
      <c r="B270" s="347" t="s">
        <v>281</v>
      </c>
      <c r="C270" s="391" t="s">
        <v>34</v>
      </c>
      <c r="D270" s="266" t="s">
        <v>276</v>
      </c>
      <c r="E270" s="176" t="s">
        <v>278</v>
      </c>
      <c r="F270" s="176" t="s">
        <v>36</v>
      </c>
      <c r="G270" s="215">
        <v>44301</v>
      </c>
      <c r="H270" s="215">
        <v>44484</v>
      </c>
      <c r="I270" s="71">
        <v>45000</v>
      </c>
      <c r="J270" s="145">
        <v>1148.33</v>
      </c>
      <c r="K270" s="71">
        <v>25</v>
      </c>
      <c r="L270" s="71">
        <f t="shared" si="97"/>
        <v>1291.5</v>
      </c>
      <c r="M270" s="71">
        <f t="shared" si="98"/>
        <v>3194.9999999999995</v>
      </c>
      <c r="N270" s="71">
        <f t="shared" si="99"/>
        <v>517.5</v>
      </c>
      <c r="O270" s="71">
        <f t="shared" si="100"/>
        <v>1368</v>
      </c>
      <c r="P270" s="71">
        <f t="shared" si="101"/>
        <v>3190.5</v>
      </c>
      <c r="Q270" s="149">
        <v>0</v>
      </c>
      <c r="R270" s="71">
        <f t="shared" si="102"/>
        <v>9587.5</v>
      </c>
      <c r="S270" s="71">
        <f t="shared" si="103"/>
        <v>3832.83</v>
      </c>
      <c r="T270" s="71">
        <f t="shared" si="104"/>
        <v>6903</v>
      </c>
      <c r="U270" s="147">
        <f t="shared" si="105"/>
        <v>41167.17</v>
      </c>
      <c r="V270" s="75">
        <v>112</v>
      </c>
    </row>
    <row r="271" spans="1:23" s="30" customFormat="1" ht="27.95" customHeight="1" x14ac:dyDescent="0.25">
      <c r="A271" s="378">
        <v>6</v>
      </c>
      <c r="B271" s="347" t="s">
        <v>282</v>
      </c>
      <c r="C271" s="391" t="s">
        <v>34</v>
      </c>
      <c r="D271" s="266" t="s">
        <v>276</v>
      </c>
      <c r="E271" s="176" t="s">
        <v>278</v>
      </c>
      <c r="F271" s="176" t="s">
        <v>36</v>
      </c>
      <c r="G271" s="110">
        <v>44317</v>
      </c>
      <c r="H271" s="110">
        <v>44501</v>
      </c>
      <c r="I271" s="71">
        <v>45000</v>
      </c>
      <c r="J271" s="145">
        <v>1148.33</v>
      </c>
      <c r="K271" s="71">
        <v>25</v>
      </c>
      <c r="L271" s="71">
        <f t="shared" si="97"/>
        <v>1291.5</v>
      </c>
      <c r="M271" s="71">
        <f t="shared" si="98"/>
        <v>3194.9999999999995</v>
      </c>
      <c r="N271" s="71">
        <f t="shared" si="99"/>
        <v>517.5</v>
      </c>
      <c r="O271" s="71">
        <f t="shared" si="100"/>
        <v>1368</v>
      </c>
      <c r="P271" s="71">
        <f t="shared" si="101"/>
        <v>3190.5</v>
      </c>
      <c r="Q271" s="149">
        <v>0</v>
      </c>
      <c r="R271" s="71">
        <f t="shared" si="102"/>
        <v>9587.5</v>
      </c>
      <c r="S271" s="71">
        <f t="shared" si="103"/>
        <v>3832.83</v>
      </c>
      <c r="T271" s="71">
        <f t="shared" si="104"/>
        <v>6903</v>
      </c>
      <c r="U271" s="147">
        <f t="shared" si="105"/>
        <v>41167.17</v>
      </c>
      <c r="V271" s="75">
        <v>112</v>
      </c>
    </row>
    <row r="272" spans="1:23" s="30" customFormat="1" ht="27.95" customHeight="1" x14ac:dyDescent="0.25">
      <c r="A272" s="178">
        <v>7</v>
      </c>
      <c r="B272" s="347" t="s">
        <v>283</v>
      </c>
      <c r="C272" s="391" t="s">
        <v>34</v>
      </c>
      <c r="D272" s="266" t="s">
        <v>276</v>
      </c>
      <c r="E272" s="176" t="s">
        <v>278</v>
      </c>
      <c r="F272" s="176" t="s">
        <v>36</v>
      </c>
      <c r="G272" s="69">
        <v>44409</v>
      </c>
      <c r="H272" s="69">
        <v>44593</v>
      </c>
      <c r="I272" s="71">
        <v>40000</v>
      </c>
      <c r="J272" s="145">
        <v>442.65</v>
      </c>
      <c r="K272" s="71">
        <v>25</v>
      </c>
      <c r="L272" s="71">
        <f t="shared" si="97"/>
        <v>1148</v>
      </c>
      <c r="M272" s="71">
        <f t="shared" si="98"/>
        <v>2839.9999999999995</v>
      </c>
      <c r="N272" s="71">
        <f t="shared" si="99"/>
        <v>460</v>
      </c>
      <c r="O272" s="71">
        <f t="shared" si="100"/>
        <v>1216</v>
      </c>
      <c r="P272" s="71">
        <f t="shared" si="101"/>
        <v>2836</v>
      </c>
      <c r="Q272" s="149">
        <v>0</v>
      </c>
      <c r="R272" s="71">
        <f t="shared" si="102"/>
        <v>8525</v>
      </c>
      <c r="S272" s="71">
        <f t="shared" si="103"/>
        <v>2831.65</v>
      </c>
      <c r="T272" s="71">
        <f t="shared" si="104"/>
        <v>6136</v>
      </c>
      <c r="U272" s="147">
        <f t="shared" si="105"/>
        <v>37168.35</v>
      </c>
      <c r="V272" s="75">
        <v>112</v>
      </c>
    </row>
    <row r="273" spans="1:22" s="30" customFormat="1" ht="27.95" customHeight="1" x14ac:dyDescent="0.25">
      <c r="A273" s="378">
        <v>8</v>
      </c>
      <c r="B273" s="347" t="s">
        <v>284</v>
      </c>
      <c r="C273" s="391" t="s">
        <v>34</v>
      </c>
      <c r="D273" s="266" t="s">
        <v>276</v>
      </c>
      <c r="E273" s="176" t="s">
        <v>278</v>
      </c>
      <c r="F273" s="176" t="s">
        <v>36</v>
      </c>
      <c r="G273" s="110">
        <v>44348</v>
      </c>
      <c r="H273" s="110">
        <v>44531</v>
      </c>
      <c r="I273" s="71">
        <v>80000</v>
      </c>
      <c r="J273" s="145">
        <v>7400.87</v>
      </c>
      <c r="K273" s="71">
        <v>25</v>
      </c>
      <c r="L273" s="71">
        <f t="shared" si="97"/>
        <v>2296</v>
      </c>
      <c r="M273" s="71">
        <f t="shared" si="98"/>
        <v>5679.9999999999991</v>
      </c>
      <c r="N273" s="71">
        <v>717.6</v>
      </c>
      <c r="O273" s="71">
        <f t="shared" si="100"/>
        <v>2432</v>
      </c>
      <c r="P273" s="71">
        <f t="shared" si="101"/>
        <v>5672</v>
      </c>
      <c r="Q273" s="149">
        <v>0</v>
      </c>
      <c r="R273" s="71">
        <f t="shared" si="102"/>
        <v>16822.599999999999</v>
      </c>
      <c r="S273" s="71">
        <f t="shared" si="103"/>
        <v>12153.869999999999</v>
      </c>
      <c r="T273" s="71">
        <f t="shared" si="104"/>
        <v>12069.599999999999</v>
      </c>
      <c r="U273" s="147">
        <f t="shared" si="105"/>
        <v>67846.13</v>
      </c>
      <c r="V273" s="75">
        <v>112</v>
      </c>
    </row>
    <row r="274" spans="1:22" s="30" customFormat="1" ht="27.95" customHeight="1" x14ac:dyDescent="0.25">
      <c r="A274" s="178">
        <v>9</v>
      </c>
      <c r="B274" s="347" t="s">
        <v>285</v>
      </c>
      <c r="C274" s="391" t="s">
        <v>34</v>
      </c>
      <c r="D274" s="266" t="s">
        <v>276</v>
      </c>
      <c r="E274" s="176" t="s">
        <v>286</v>
      </c>
      <c r="F274" s="176" t="s">
        <v>36</v>
      </c>
      <c r="G274" s="110">
        <v>44378</v>
      </c>
      <c r="H274" s="110">
        <v>44531</v>
      </c>
      <c r="I274" s="71">
        <v>30000</v>
      </c>
      <c r="J274" s="145">
        <v>0</v>
      </c>
      <c r="K274" s="71">
        <v>25</v>
      </c>
      <c r="L274" s="71">
        <f t="shared" si="97"/>
        <v>861</v>
      </c>
      <c r="M274" s="71">
        <f t="shared" si="98"/>
        <v>2130</v>
      </c>
      <c r="N274" s="71">
        <f t="shared" si="99"/>
        <v>345</v>
      </c>
      <c r="O274" s="71">
        <f t="shared" si="100"/>
        <v>912</v>
      </c>
      <c r="P274" s="71">
        <f t="shared" si="101"/>
        <v>2127</v>
      </c>
      <c r="Q274" s="149">
        <v>0</v>
      </c>
      <c r="R274" s="71">
        <f t="shared" si="102"/>
        <v>6400</v>
      </c>
      <c r="S274" s="71">
        <f t="shared" si="103"/>
        <v>1798</v>
      </c>
      <c r="T274" s="71">
        <f t="shared" si="104"/>
        <v>4602</v>
      </c>
      <c r="U274" s="147">
        <f t="shared" si="105"/>
        <v>28202</v>
      </c>
      <c r="V274" s="75">
        <v>112</v>
      </c>
    </row>
    <row r="275" spans="1:22" s="30" customFormat="1" ht="44.1" customHeight="1" x14ac:dyDescent="0.25">
      <c r="A275" s="378">
        <v>10</v>
      </c>
      <c r="B275" s="347" t="s">
        <v>287</v>
      </c>
      <c r="C275" s="392" t="s">
        <v>38</v>
      </c>
      <c r="D275" s="266" t="s">
        <v>276</v>
      </c>
      <c r="E275" s="178" t="s">
        <v>288</v>
      </c>
      <c r="F275" s="176" t="s">
        <v>36</v>
      </c>
      <c r="G275" s="110">
        <v>44317</v>
      </c>
      <c r="H275" s="110">
        <v>44501</v>
      </c>
      <c r="I275" s="145">
        <v>40000</v>
      </c>
      <c r="J275" s="145">
        <v>264.13</v>
      </c>
      <c r="K275" s="145">
        <v>25</v>
      </c>
      <c r="L275" s="71">
        <f t="shared" si="97"/>
        <v>1148</v>
      </c>
      <c r="M275" s="71">
        <f t="shared" si="98"/>
        <v>2839.9999999999995</v>
      </c>
      <c r="N275" s="71">
        <f t="shared" si="99"/>
        <v>460</v>
      </c>
      <c r="O275" s="71">
        <f t="shared" si="100"/>
        <v>1216</v>
      </c>
      <c r="P275" s="71">
        <f t="shared" si="101"/>
        <v>2836</v>
      </c>
      <c r="Q275" s="351">
        <v>1190.1199999999999</v>
      </c>
      <c r="R275" s="71">
        <f t="shared" si="102"/>
        <v>8525</v>
      </c>
      <c r="S275" s="71">
        <f t="shared" si="103"/>
        <v>3843.25</v>
      </c>
      <c r="T275" s="71">
        <f t="shared" si="104"/>
        <v>6136</v>
      </c>
      <c r="U275" s="147">
        <f t="shared" si="105"/>
        <v>36156.75</v>
      </c>
      <c r="V275" s="75">
        <v>112</v>
      </c>
    </row>
    <row r="276" spans="1:22" s="30" customFormat="1" ht="44.1" customHeight="1" x14ac:dyDescent="0.25">
      <c r="A276" s="178">
        <v>11</v>
      </c>
      <c r="B276" s="379" t="s">
        <v>289</v>
      </c>
      <c r="C276" s="178" t="s">
        <v>38</v>
      </c>
      <c r="D276" s="266" t="s">
        <v>276</v>
      </c>
      <c r="E276" s="178" t="s">
        <v>288</v>
      </c>
      <c r="F276" s="176" t="s">
        <v>36</v>
      </c>
      <c r="G276" s="110">
        <v>44317</v>
      </c>
      <c r="H276" s="110">
        <v>44501</v>
      </c>
      <c r="I276" s="145">
        <v>40000</v>
      </c>
      <c r="J276" s="145">
        <v>442.65</v>
      </c>
      <c r="K276" s="145">
        <v>25</v>
      </c>
      <c r="L276" s="71">
        <f t="shared" si="97"/>
        <v>1148</v>
      </c>
      <c r="M276" s="71">
        <f t="shared" si="98"/>
        <v>2839.9999999999995</v>
      </c>
      <c r="N276" s="71">
        <f t="shared" si="99"/>
        <v>460</v>
      </c>
      <c r="O276" s="71">
        <f t="shared" si="100"/>
        <v>1216</v>
      </c>
      <c r="P276" s="71">
        <f t="shared" si="101"/>
        <v>2836</v>
      </c>
      <c r="Q276" s="146">
        <v>0</v>
      </c>
      <c r="R276" s="71">
        <f t="shared" si="102"/>
        <v>8525</v>
      </c>
      <c r="S276" s="71">
        <f t="shared" si="103"/>
        <v>2831.65</v>
      </c>
      <c r="T276" s="71">
        <f t="shared" si="104"/>
        <v>6136</v>
      </c>
      <c r="U276" s="147">
        <f t="shared" si="105"/>
        <v>37168.35</v>
      </c>
      <c r="V276" s="75">
        <v>112</v>
      </c>
    </row>
    <row r="277" spans="1:22" s="30" customFormat="1" ht="44.1" customHeight="1" x14ac:dyDescent="0.25">
      <c r="A277" s="378">
        <v>12</v>
      </c>
      <c r="B277" s="379" t="s">
        <v>290</v>
      </c>
      <c r="C277" s="178" t="s">
        <v>38</v>
      </c>
      <c r="D277" s="266" t="s">
        <v>276</v>
      </c>
      <c r="E277" s="178" t="s">
        <v>288</v>
      </c>
      <c r="F277" s="176" t="s">
        <v>36</v>
      </c>
      <c r="G277" s="110">
        <v>44317</v>
      </c>
      <c r="H277" s="110">
        <v>44501</v>
      </c>
      <c r="I277" s="145">
        <v>40000</v>
      </c>
      <c r="J277" s="145">
        <v>442.65</v>
      </c>
      <c r="K277" s="145">
        <v>25</v>
      </c>
      <c r="L277" s="71">
        <f t="shared" si="97"/>
        <v>1148</v>
      </c>
      <c r="M277" s="71">
        <f t="shared" si="98"/>
        <v>2839.9999999999995</v>
      </c>
      <c r="N277" s="71">
        <f t="shared" si="99"/>
        <v>460</v>
      </c>
      <c r="O277" s="71">
        <f t="shared" si="100"/>
        <v>1216</v>
      </c>
      <c r="P277" s="71">
        <f t="shared" si="101"/>
        <v>2836</v>
      </c>
      <c r="Q277" s="146">
        <v>0</v>
      </c>
      <c r="R277" s="71">
        <f t="shared" si="102"/>
        <v>8525</v>
      </c>
      <c r="S277" s="71">
        <f t="shared" si="103"/>
        <v>2831.65</v>
      </c>
      <c r="T277" s="71">
        <f t="shared" si="104"/>
        <v>6136</v>
      </c>
      <c r="U277" s="147">
        <f t="shared" si="105"/>
        <v>37168.35</v>
      </c>
      <c r="V277" s="75">
        <v>112</v>
      </c>
    </row>
    <row r="278" spans="1:22" s="30" customFormat="1" ht="44.1" customHeight="1" x14ac:dyDescent="0.25">
      <c r="A278" s="178">
        <v>13</v>
      </c>
      <c r="B278" s="379" t="s">
        <v>291</v>
      </c>
      <c r="C278" s="178" t="s">
        <v>38</v>
      </c>
      <c r="D278" s="266" t="s">
        <v>276</v>
      </c>
      <c r="E278" s="178" t="s">
        <v>292</v>
      </c>
      <c r="F278" s="176" t="s">
        <v>36</v>
      </c>
      <c r="G278" s="69">
        <v>44287</v>
      </c>
      <c r="H278" s="323">
        <v>44470</v>
      </c>
      <c r="I278" s="145">
        <v>40000</v>
      </c>
      <c r="J278" s="145">
        <v>442.65</v>
      </c>
      <c r="K278" s="145">
        <v>25</v>
      </c>
      <c r="L278" s="71">
        <f t="shared" si="97"/>
        <v>1148</v>
      </c>
      <c r="M278" s="71">
        <f t="shared" si="98"/>
        <v>2839.9999999999995</v>
      </c>
      <c r="N278" s="71">
        <f t="shared" si="99"/>
        <v>460</v>
      </c>
      <c r="O278" s="71">
        <f t="shared" si="100"/>
        <v>1216</v>
      </c>
      <c r="P278" s="71">
        <f t="shared" si="101"/>
        <v>2836</v>
      </c>
      <c r="Q278" s="146">
        <v>0</v>
      </c>
      <c r="R278" s="71">
        <f t="shared" si="102"/>
        <v>8525</v>
      </c>
      <c r="S278" s="71">
        <f t="shared" si="103"/>
        <v>2831.65</v>
      </c>
      <c r="T278" s="71">
        <f t="shared" si="104"/>
        <v>6136</v>
      </c>
      <c r="U278" s="147">
        <f t="shared" si="105"/>
        <v>37168.35</v>
      </c>
      <c r="V278" s="75">
        <v>112</v>
      </c>
    </row>
    <row r="279" spans="1:22" s="30" customFormat="1" ht="44.1" customHeight="1" x14ac:dyDescent="0.25">
      <c r="A279" s="378">
        <v>14</v>
      </c>
      <c r="B279" s="379" t="s">
        <v>293</v>
      </c>
      <c r="C279" s="178" t="s">
        <v>38</v>
      </c>
      <c r="D279" s="266" t="s">
        <v>276</v>
      </c>
      <c r="E279" s="178" t="s">
        <v>292</v>
      </c>
      <c r="F279" s="176" t="s">
        <v>36</v>
      </c>
      <c r="G279" s="69">
        <v>44287</v>
      </c>
      <c r="H279" s="323">
        <v>44470</v>
      </c>
      <c r="I279" s="145">
        <v>40000</v>
      </c>
      <c r="J279" s="145">
        <v>442.65</v>
      </c>
      <c r="K279" s="145">
        <v>25</v>
      </c>
      <c r="L279" s="71">
        <f t="shared" si="97"/>
        <v>1148</v>
      </c>
      <c r="M279" s="71">
        <f t="shared" si="98"/>
        <v>2839.9999999999995</v>
      </c>
      <c r="N279" s="71">
        <f t="shared" si="99"/>
        <v>460</v>
      </c>
      <c r="O279" s="71">
        <f t="shared" si="100"/>
        <v>1216</v>
      </c>
      <c r="P279" s="71">
        <f t="shared" si="101"/>
        <v>2836</v>
      </c>
      <c r="Q279" s="146">
        <v>0</v>
      </c>
      <c r="R279" s="71">
        <f t="shared" si="102"/>
        <v>8525</v>
      </c>
      <c r="S279" s="71">
        <f t="shared" si="103"/>
        <v>2831.65</v>
      </c>
      <c r="T279" s="71">
        <f t="shared" si="104"/>
        <v>6136</v>
      </c>
      <c r="U279" s="147">
        <f t="shared" si="105"/>
        <v>37168.35</v>
      </c>
      <c r="V279" s="75">
        <v>112</v>
      </c>
    </row>
    <row r="280" spans="1:22" s="30" customFormat="1" ht="44.1" customHeight="1" x14ac:dyDescent="0.25">
      <c r="A280" s="178">
        <v>15</v>
      </c>
      <c r="B280" s="379" t="s">
        <v>294</v>
      </c>
      <c r="C280" s="178" t="s">
        <v>38</v>
      </c>
      <c r="D280" s="266" t="s">
        <v>276</v>
      </c>
      <c r="E280" s="178" t="s">
        <v>295</v>
      </c>
      <c r="F280" s="176" t="s">
        <v>36</v>
      </c>
      <c r="G280" s="69">
        <v>44348</v>
      </c>
      <c r="H280" s="323">
        <v>44531</v>
      </c>
      <c r="I280" s="145">
        <v>40000</v>
      </c>
      <c r="J280" s="145">
        <v>442.65</v>
      </c>
      <c r="K280" s="145">
        <v>25</v>
      </c>
      <c r="L280" s="71">
        <f t="shared" si="97"/>
        <v>1148</v>
      </c>
      <c r="M280" s="71">
        <f t="shared" si="98"/>
        <v>2839.9999999999995</v>
      </c>
      <c r="N280" s="71">
        <f t="shared" si="99"/>
        <v>460</v>
      </c>
      <c r="O280" s="71">
        <f t="shared" si="100"/>
        <v>1216</v>
      </c>
      <c r="P280" s="71">
        <f t="shared" si="101"/>
        <v>2836</v>
      </c>
      <c r="Q280" s="146">
        <v>0</v>
      </c>
      <c r="R280" s="71">
        <f t="shared" si="102"/>
        <v>8525</v>
      </c>
      <c r="S280" s="71">
        <f t="shared" si="103"/>
        <v>2831.65</v>
      </c>
      <c r="T280" s="71">
        <f t="shared" si="104"/>
        <v>6136</v>
      </c>
      <c r="U280" s="147">
        <f t="shared" si="105"/>
        <v>37168.35</v>
      </c>
      <c r="V280" s="75">
        <v>112</v>
      </c>
    </row>
    <row r="281" spans="1:22" s="30" customFormat="1" ht="44.1" customHeight="1" x14ac:dyDescent="0.25">
      <c r="A281" s="378">
        <v>16</v>
      </c>
      <c r="B281" s="379" t="s">
        <v>296</v>
      </c>
      <c r="C281" s="178" t="s">
        <v>34</v>
      </c>
      <c r="D281" s="266" t="s">
        <v>276</v>
      </c>
      <c r="E281" s="178" t="s">
        <v>295</v>
      </c>
      <c r="F281" s="176" t="s">
        <v>36</v>
      </c>
      <c r="G281" s="69">
        <v>44440</v>
      </c>
      <c r="H281" s="323">
        <v>44621</v>
      </c>
      <c r="I281" s="145">
        <v>40000</v>
      </c>
      <c r="J281" s="145">
        <v>442.65</v>
      </c>
      <c r="K281" s="145">
        <v>25</v>
      </c>
      <c r="L281" s="71">
        <f t="shared" si="97"/>
        <v>1148</v>
      </c>
      <c r="M281" s="71">
        <f t="shared" si="98"/>
        <v>2839.9999999999995</v>
      </c>
      <c r="N281" s="71">
        <f t="shared" si="99"/>
        <v>460</v>
      </c>
      <c r="O281" s="71">
        <f t="shared" si="100"/>
        <v>1216</v>
      </c>
      <c r="P281" s="71">
        <f t="shared" si="101"/>
        <v>2836</v>
      </c>
      <c r="Q281" s="146">
        <v>0</v>
      </c>
      <c r="R281" s="71">
        <f>SUM(K281:P281)</f>
        <v>8525</v>
      </c>
      <c r="S281" s="71">
        <f t="shared" si="103"/>
        <v>2831.65</v>
      </c>
      <c r="T281" s="71">
        <f>+M281+N281+P281</f>
        <v>6136</v>
      </c>
      <c r="U281" s="147">
        <f>+I281-S281</f>
        <v>37168.35</v>
      </c>
      <c r="V281" s="75">
        <v>112</v>
      </c>
    </row>
    <row r="282" spans="1:22" s="30" customFormat="1" ht="44.1" customHeight="1" x14ac:dyDescent="0.25">
      <c r="A282" s="178">
        <v>17</v>
      </c>
      <c r="B282" s="379" t="s">
        <v>297</v>
      </c>
      <c r="C282" s="178" t="s">
        <v>38</v>
      </c>
      <c r="D282" s="266" t="s">
        <v>276</v>
      </c>
      <c r="E282" s="178" t="s">
        <v>295</v>
      </c>
      <c r="F282" s="176" t="s">
        <v>36</v>
      </c>
      <c r="G282" s="69">
        <v>44440</v>
      </c>
      <c r="H282" s="323">
        <v>44621</v>
      </c>
      <c r="I282" s="145">
        <v>40000</v>
      </c>
      <c r="J282" s="145">
        <v>442.65</v>
      </c>
      <c r="K282" s="145">
        <v>25</v>
      </c>
      <c r="L282" s="71">
        <f t="shared" si="97"/>
        <v>1148</v>
      </c>
      <c r="M282" s="71">
        <f t="shared" si="98"/>
        <v>2839.9999999999995</v>
      </c>
      <c r="N282" s="71">
        <f t="shared" si="99"/>
        <v>460</v>
      </c>
      <c r="O282" s="71">
        <f t="shared" si="100"/>
        <v>1216</v>
      </c>
      <c r="P282" s="71">
        <f t="shared" si="101"/>
        <v>2836</v>
      </c>
      <c r="Q282" s="146">
        <v>0</v>
      </c>
      <c r="R282" s="71">
        <f>SUM(K282:P282)</f>
        <v>8525</v>
      </c>
      <c r="S282" s="71">
        <f t="shared" si="103"/>
        <v>2831.65</v>
      </c>
      <c r="T282" s="71">
        <f>+M282+N282+P282</f>
        <v>6136</v>
      </c>
      <c r="U282" s="147">
        <f>+I282-S282</f>
        <v>37168.35</v>
      </c>
      <c r="V282" s="75">
        <v>112</v>
      </c>
    </row>
    <row r="283" spans="1:22" s="30" customFormat="1" ht="44.1" customHeight="1" x14ac:dyDescent="0.25">
      <c r="A283" s="378">
        <v>18</v>
      </c>
      <c r="B283" s="379" t="s">
        <v>298</v>
      </c>
      <c r="C283" s="178" t="s">
        <v>38</v>
      </c>
      <c r="D283" s="266" t="s">
        <v>276</v>
      </c>
      <c r="E283" s="178" t="s">
        <v>295</v>
      </c>
      <c r="F283" s="176" t="s">
        <v>36</v>
      </c>
      <c r="G283" s="69">
        <v>44440</v>
      </c>
      <c r="H283" s="323">
        <v>44621</v>
      </c>
      <c r="I283" s="145">
        <v>40000</v>
      </c>
      <c r="J283" s="145">
        <v>442.65</v>
      </c>
      <c r="K283" s="145">
        <v>25</v>
      </c>
      <c r="L283" s="71">
        <f t="shared" si="97"/>
        <v>1148</v>
      </c>
      <c r="M283" s="71">
        <f t="shared" si="98"/>
        <v>2839.9999999999995</v>
      </c>
      <c r="N283" s="71">
        <f t="shared" si="99"/>
        <v>460</v>
      </c>
      <c r="O283" s="71">
        <f t="shared" si="100"/>
        <v>1216</v>
      </c>
      <c r="P283" s="71">
        <f t="shared" si="101"/>
        <v>2836</v>
      </c>
      <c r="Q283" s="146">
        <v>0</v>
      </c>
      <c r="R283" s="71">
        <f>SUM(K283:P283)</f>
        <v>8525</v>
      </c>
      <c r="S283" s="71">
        <f t="shared" si="103"/>
        <v>2831.65</v>
      </c>
      <c r="T283" s="71">
        <f>+M283+N283+P283</f>
        <v>6136</v>
      </c>
      <c r="U283" s="147">
        <f>+I283-S283</f>
        <v>37168.35</v>
      </c>
      <c r="V283" s="75">
        <v>112</v>
      </c>
    </row>
    <row r="284" spans="1:22" s="30" customFormat="1" ht="44.1" customHeight="1" x14ac:dyDescent="0.25">
      <c r="A284" s="178">
        <v>19</v>
      </c>
      <c r="B284" s="379" t="s">
        <v>299</v>
      </c>
      <c r="C284" s="178" t="s">
        <v>38</v>
      </c>
      <c r="D284" s="266" t="s">
        <v>276</v>
      </c>
      <c r="E284" s="178" t="s">
        <v>295</v>
      </c>
      <c r="F284" s="176" t="s">
        <v>36</v>
      </c>
      <c r="G284" s="69">
        <v>44378</v>
      </c>
      <c r="H284" s="323">
        <v>44531</v>
      </c>
      <c r="I284" s="145">
        <v>40000</v>
      </c>
      <c r="J284" s="145">
        <v>442.65</v>
      </c>
      <c r="K284" s="145">
        <v>25</v>
      </c>
      <c r="L284" s="71">
        <f t="shared" si="97"/>
        <v>1148</v>
      </c>
      <c r="M284" s="71">
        <f t="shared" si="98"/>
        <v>2839.9999999999995</v>
      </c>
      <c r="N284" s="71">
        <f t="shared" si="99"/>
        <v>460</v>
      </c>
      <c r="O284" s="71">
        <f t="shared" si="100"/>
        <v>1216</v>
      </c>
      <c r="P284" s="71">
        <f t="shared" si="101"/>
        <v>2836</v>
      </c>
      <c r="Q284" s="146">
        <v>0</v>
      </c>
      <c r="R284" s="71">
        <f>SUM(K284:P284)</f>
        <v>8525</v>
      </c>
      <c r="S284" s="71">
        <f t="shared" si="103"/>
        <v>2831.65</v>
      </c>
      <c r="T284" s="71">
        <f>+M284+N284+P284</f>
        <v>6136</v>
      </c>
      <c r="U284" s="147">
        <f>+I284-S284</f>
        <v>37168.35</v>
      </c>
      <c r="V284" s="75">
        <v>112</v>
      </c>
    </row>
    <row r="285" spans="1:22" s="30" customFormat="1" ht="44.1" customHeight="1" x14ac:dyDescent="0.25">
      <c r="A285" s="378">
        <v>20</v>
      </c>
      <c r="B285" s="379" t="s">
        <v>300</v>
      </c>
      <c r="C285" s="178" t="s">
        <v>34</v>
      </c>
      <c r="D285" s="266" t="s">
        <v>276</v>
      </c>
      <c r="E285" s="178" t="s">
        <v>295</v>
      </c>
      <c r="F285" s="176" t="s">
        <v>36</v>
      </c>
      <c r="G285" s="69">
        <v>44440</v>
      </c>
      <c r="H285" s="323">
        <v>44256</v>
      </c>
      <c r="I285" s="145">
        <v>40000</v>
      </c>
      <c r="J285" s="145">
        <v>442.65</v>
      </c>
      <c r="K285" s="145">
        <v>25</v>
      </c>
      <c r="L285" s="71">
        <f t="shared" si="97"/>
        <v>1148</v>
      </c>
      <c r="M285" s="71">
        <f t="shared" si="98"/>
        <v>2839.9999999999995</v>
      </c>
      <c r="N285" s="71">
        <f t="shared" si="99"/>
        <v>460</v>
      </c>
      <c r="O285" s="71">
        <f t="shared" si="100"/>
        <v>1216</v>
      </c>
      <c r="P285" s="71">
        <f t="shared" si="101"/>
        <v>2836</v>
      </c>
      <c r="Q285" s="146">
        <v>0</v>
      </c>
      <c r="R285" s="71">
        <f>SUM(K285:P285)</f>
        <v>8525</v>
      </c>
      <c r="S285" s="71">
        <f t="shared" si="103"/>
        <v>2831.65</v>
      </c>
      <c r="T285" s="71">
        <f>+M285+N285+P285</f>
        <v>6136</v>
      </c>
      <c r="U285" s="147">
        <f>+I285-S285</f>
        <v>37168.35</v>
      </c>
      <c r="V285" s="75">
        <v>112</v>
      </c>
    </row>
    <row r="286" spans="1:22" s="30" customFormat="1" ht="27.75" customHeight="1" x14ac:dyDescent="0.25">
      <c r="A286" s="178">
        <v>21</v>
      </c>
      <c r="B286" s="377" t="s">
        <v>301</v>
      </c>
      <c r="C286" s="66" t="s">
        <v>38</v>
      </c>
      <c r="D286" s="266" t="s">
        <v>276</v>
      </c>
      <c r="E286" s="178" t="s">
        <v>295</v>
      </c>
      <c r="F286" s="176" t="s">
        <v>36</v>
      </c>
      <c r="G286" s="69">
        <v>44348</v>
      </c>
      <c r="H286" s="69">
        <v>44531</v>
      </c>
      <c r="I286" s="370">
        <v>40000</v>
      </c>
      <c r="J286" s="145">
        <v>442.65</v>
      </c>
      <c r="K286" s="145">
        <v>25</v>
      </c>
      <c r="L286" s="145">
        <f>+I286*2.87%</f>
        <v>1148</v>
      </c>
      <c r="M286" s="145">
        <f>+I286*7.1%</f>
        <v>2839.9999999999995</v>
      </c>
      <c r="N286" s="71">
        <f>+I286*1.15%</f>
        <v>460</v>
      </c>
      <c r="O286" s="71">
        <f>+I286*3.04%</f>
        <v>1216</v>
      </c>
      <c r="P286" s="71">
        <f>+I286*7.09%</f>
        <v>2836</v>
      </c>
      <c r="Q286" s="146">
        <v>0</v>
      </c>
      <c r="R286" s="71">
        <f>SUM(L286,M286,N286,O286,P286)</f>
        <v>8500</v>
      </c>
      <c r="S286" s="71">
        <f>SUM(J286,K286,L286,O286,Q286)</f>
        <v>2831.65</v>
      </c>
      <c r="T286" s="71">
        <f>SUM(M286,N286,P286)</f>
        <v>6136</v>
      </c>
      <c r="U286" s="147">
        <f>I286-S286</f>
        <v>37168.35</v>
      </c>
      <c r="V286" s="75">
        <v>112</v>
      </c>
    </row>
    <row r="287" spans="1:22" s="30" customFormat="1" ht="44.1" customHeight="1" x14ac:dyDescent="0.25">
      <c r="A287" s="378">
        <v>22</v>
      </c>
      <c r="B287" s="379" t="s">
        <v>302</v>
      </c>
      <c r="C287" s="178" t="s">
        <v>38</v>
      </c>
      <c r="D287" s="266" t="s">
        <v>276</v>
      </c>
      <c r="E287" s="178" t="s">
        <v>292</v>
      </c>
      <c r="F287" s="176" t="s">
        <v>36</v>
      </c>
      <c r="G287" s="69">
        <v>44287</v>
      </c>
      <c r="H287" s="323">
        <v>44470</v>
      </c>
      <c r="I287" s="145">
        <v>40000</v>
      </c>
      <c r="J287" s="145">
        <v>442.65</v>
      </c>
      <c r="K287" s="145">
        <v>25</v>
      </c>
      <c r="L287" s="71">
        <f t="shared" si="97"/>
        <v>1148</v>
      </c>
      <c r="M287" s="71">
        <f t="shared" si="98"/>
        <v>2839.9999999999995</v>
      </c>
      <c r="N287" s="71">
        <f t="shared" si="99"/>
        <v>460</v>
      </c>
      <c r="O287" s="71">
        <f t="shared" si="100"/>
        <v>1216</v>
      </c>
      <c r="P287" s="71">
        <f t="shared" si="101"/>
        <v>2836</v>
      </c>
      <c r="Q287" s="146">
        <v>0</v>
      </c>
      <c r="R287" s="71">
        <f t="shared" si="102"/>
        <v>8525</v>
      </c>
      <c r="S287" s="71">
        <f t="shared" si="103"/>
        <v>2831.65</v>
      </c>
      <c r="T287" s="71">
        <f t="shared" si="104"/>
        <v>6136</v>
      </c>
      <c r="U287" s="147">
        <f t="shared" si="105"/>
        <v>37168.35</v>
      </c>
      <c r="V287" s="75">
        <v>112</v>
      </c>
    </row>
    <row r="288" spans="1:22" s="30" customFormat="1" ht="44.1" customHeight="1" x14ac:dyDescent="0.25">
      <c r="A288" s="178">
        <v>23</v>
      </c>
      <c r="B288" s="379" t="s">
        <v>303</v>
      </c>
      <c r="C288" s="178" t="s">
        <v>38</v>
      </c>
      <c r="D288" s="266" t="s">
        <v>276</v>
      </c>
      <c r="E288" s="178" t="s">
        <v>292</v>
      </c>
      <c r="F288" s="176" t="s">
        <v>36</v>
      </c>
      <c r="G288" s="69">
        <v>44287</v>
      </c>
      <c r="H288" s="323">
        <v>44470</v>
      </c>
      <c r="I288" s="145">
        <v>40000</v>
      </c>
      <c r="J288" s="145">
        <v>442.65</v>
      </c>
      <c r="K288" s="145">
        <v>25</v>
      </c>
      <c r="L288" s="71">
        <f t="shared" si="97"/>
        <v>1148</v>
      </c>
      <c r="M288" s="71">
        <f t="shared" si="98"/>
        <v>2839.9999999999995</v>
      </c>
      <c r="N288" s="71">
        <f t="shared" si="99"/>
        <v>460</v>
      </c>
      <c r="O288" s="71">
        <f t="shared" si="100"/>
        <v>1216</v>
      </c>
      <c r="P288" s="71">
        <f t="shared" si="101"/>
        <v>2836</v>
      </c>
      <c r="Q288" s="146">
        <v>0</v>
      </c>
      <c r="R288" s="71">
        <f t="shared" si="102"/>
        <v>8525</v>
      </c>
      <c r="S288" s="71">
        <f t="shared" si="103"/>
        <v>2831.65</v>
      </c>
      <c r="T288" s="71">
        <f t="shared" si="104"/>
        <v>6136</v>
      </c>
      <c r="U288" s="147">
        <f t="shared" si="105"/>
        <v>37168.35</v>
      </c>
      <c r="V288" s="75">
        <v>112</v>
      </c>
    </row>
    <row r="289" spans="1:22" s="30" customFormat="1" ht="31.5" customHeight="1" x14ac:dyDescent="0.25">
      <c r="A289" s="378">
        <v>24</v>
      </c>
      <c r="B289" s="377" t="s">
        <v>304</v>
      </c>
      <c r="C289" s="66" t="s">
        <v>34</v>
      </c>
      <c r="D289" s="266" t="s">
        <v>276</v>
      </c>
      <c r="E289" s="266" t="s">
        <v>305</v>
      </c>
      <c r="F289" s="176" t="s">
        <v>36</v>
      </c>
      <c r="G289" s="69">
        <v>44287</v>
      </c>
      <c r="H289" s="323">
        <v>44470</v>
      </c>
      <c r="I289" s="370">
        <v>40000</v>
      </c>
      <c r="J289" s="145">
        <v>442.65</v>
      </c>
      <c r="K289" s="145">
        <v>25</v>
      </c>
      <c r="L289" s="145">
        <f>+I289*2.87%</f>
        <v>1148</v>
      </c>
      <c r="M289" s="145">
        <f>+I289*7.1%</f>
        <v>2839.9999999999995</v>
      </c>
      <c r="N289" s="71">
        <f>+I289*1.15%</f>
        <v>460</v>
      </c>
      <c r="O289" s="71">
        <f>+I289*3.04%</f>
        <v>1216</v>
      </c>
      <c r="P289" s="71">
        <f>+I289*7.09%</f>
        <v>2836</v>
      </c>
      <c r="Q289" s="146">
        <v>0</v>
      </c>
      <c r="R289" s="71">
        <f t="shared" si="102"/>
        <v>8525</v>
      </c>
      <c r="S289" s="71">
        <f>+J289+K289+L289+O289+Q289</f>
        <v>2831.65</v>
      </c>
      <c r="T289" s="71">
        <f>+M289+N289+P289</f>
        <v>6136</v>
      </c>
      <c r="U289" s="147">
        <f>+I289-S289</f>
        <v>37168.35</v>
      </c>
      <c r="V289" s="75">
        <v>112</v>
      </c>
    </row>
    <row r="290" spans="1:22" s="30" customFormat="1" ht="44.1" customHeight="1" x14ac:dyDescent="0.25">
      <c r="A290" s="178">
        <v>25</v>
      </c>
      <c r="B290" s="379" t="s">
        <v>306</v>
      </c>
      <c r="C290" s="178" t="s">
        <v>38</v>
      </c>
      <c r="D290" s="266" t="s">
        <v>276</v>
      </c>
      <c r="E290" s="178" t="s">
        <v>292</v>
      </c>
      <c r="F290" s="176" t="s">
        <v>36</v>
      </c>
      <c r="G290" s="215">
        <v>44301</v>
      </c>
      <c r="H290" s="215">
        <v>44484</v>
      </c>
      <c r="I290" s="145">
        <v>40000</v>
      </c>
      <c r="J290" s="145">
        <v>442.65</v>
      </c>
      <c r="K290" s="145">
        <v>25</v>
      </c>
      <c r="L290" s="71">
        <f t="shared" si="97"/>
        <v>1148</v>
      </c>
      <c r="M290" s="71">
        <f t="shared" si="98"/>
        <v>2839.9999999999995</v>
      </c>
      <c r="N290" s="71">
        <f t="shared" si="99"/>
        <v>460</v>
      </c>
      <c r="O290" s="71">
        <f t="shared" si="100"/>
        <v>1216</v>
      </c>
      <c r="P290" s="71">
        <f t="shared" si="101"/>
        <v>2836</v>
      </c>
      <c r="Q290" s="146">
        <v>0</v>
      </c>
      <c r="R290" s="71">
        <f t="shared" si="102"/>
        <v>8525</v>
      </c>
      <c r="S290" s="71">
        <f>+J290+K290+L290+O290+Q290</f>
        <v>2831.65</v>
      </c>
      <c r="T290" s="71">
        <f>+M290+N290+P290</f>
        <v>6136</v>
      </c>
      <c r="U290" s="147">
        <f>+I290-S290</f>
        <v>37168.35</v>
      </c>
      <c r="V290" s="75">
        <v>112</v>
      </c>
    </row>
    <row r="291" spans="1:22" s="30" customFormat="1" ht="44.1" customHeight="1" thickBot="1" x14ac:dyDescent="0.3">
      <c r="A291" s="378">
        <v>26</v>
      </c>
      <c r="B291" s="393" t="s">
        <v>307</v>
      </c>
      <c r="C291" s="66" t="s">
        <v>34</v>
      </c>
      <c r="D291" s="269" t="s">
        <v>276</v>
      </c>
      <c r="E291" s="169" t="s">
        <v>292</v>
      </c>
      <c r="F291" s="109" t="s">
        <v>36</v>
      </c>
      <c r="G291" s="394">
        <v>44301</v>
      </c>
      <c r="H291" s="394">
        <v>44484</v>
      </c>
      <c r="I291" s="112">
        <v>48000</v>
      </c>
      <c r="J291" s="112">
        <v>1571.73</v>
      </c>
      <c r="K291" s="112">
        <v>25</v>
      </c>
      <c r="L291" s="113">
        <f t="shared" si="97"/>
        <v>1377.6</v>
      </c>
      <c r="M291" s="113">
        <f t="shared" si="98"/>
        <v>3407.9999999999995</v>
      </c>
      <c r="N291" s="113">
        <f t="shared" si="99"/>
        <v>552</v>
      </c>
      <c r="O291" s="113">
        <f t="shared" si="100"/>
        <v>1459.2</v>
      </c>
      <c r="P291" s="113">
        <f t="shared" si="101"/>
        <v>3403.2000000000003</v>
      </c>
      <c r="Q291" s="128">
        <v>0</v>
      </c>
      <c r="R291" s="113">
        <f t="shared" si="102"/>
        <v>10225</v>
      </c>
      <c r="S291" s="113">
        <f>+J291+K291+L291+O291+Q291</f>
        <v>4433.53</v>
      </c>
      <c r="T291" s="113">
        <f>+M291+N291+P291</f>
        <v>7363.2</v>
      </c>
      <c r="U291" s="115">
        <f>+I291-S291</f>
        <v>43566.47</v>
      </c>
      <c r="V291" s="116">
        <v>112</v>
      </c>
    </row>
    <row r="292" spans="1:22" s="30" customFormat="1" ht="18" customHeight="1" thickBot="1" x14ac:dyDescent="0.3">
      <c r="A292" s="105"/>
      <c r="B292" s="86"/>
      <c r="C292" s="86"/>
      <c r="D292" s="86"/>
      <c r="E292" s="86"/>
      <c r="F292" s="86"/>
      <c r="G292" s="86"/>
      <c r="H292" s="87"/>
      <c r="I292" s="131">
        <f>SUM(I266:I291)</f>
        <v>1178000</v>
      </c>
      <c r="J292" s="131">
        <f t="shared" ref="J292:U292" si="106">SUM(J266:J291)</f>
        <v>37986.450000000026</v>
      </c>
      <c r="K292" s="131">
        <f t="shared" si="106"/>
        <v>650</v>
      </c>
      <c r="L292" s="131">
        <f t="shared" si="106"/>
        <v>33808.6</v>
      </c>
      <c r="M292" s="131">
        <f t="shared" si="106"/>
        <v>83638</v>
      </c>
      <c r="N292" s="131">
        <f t="shared" si="106"/>
        <v>12682.2</v>
      </c>
      <c r="O292" s="131">
        <f t="shared" si="106"/>
        <v>35811.199999999997</v>
      </c>
      <c r="P292" s="131">
        <f t="shared" si="106"/>
        <v>83520.2</v>
      </c>
      <c r="Q292" s="131">
        <f t="shared" si="106"/>
        <v>2380.2399999999998</v>
      </c>
      <c r="R292" s="131">
        <f t="shared" si="106"/>
        <v>250085.2</v>
      </c>
      <c r="S292" s="131">
        <f t="shared" si="106"/>
        <v>110636.48999999992</v>
      </c>
      <c r="T292" s="131">
        <f t="shared" si="106"/>
        <v>179840.40000000002</v>
      </c>
      <c r="U292" s="131">
        <f t="shared" si="106"/>
        <v>1067363.5099999998</v>
      </c>
      <c r="V292" s="170"/>
    </row>
    <row r="293" spans="1:22" s="30" customFormat="1" ht="9.9499999999999993" customHeight="1" thickBot="1" x14ac:dyDescent="0.3">
      <c r="A293" s="42"/>
      <c r="B293" s="151"/>
      <c r="C293" s="152"/>
      <c r="D293" s="153"/>
      <c r="E293" s="153"/>
      <c r="F293" s="154"/>
      <c r="G293" s="155"/>
      <c r="H293" s="155"/>
      <c r="I293" s="156"/>
      <c r="J293" s="156"/>
      <c r="K293" s="156"/>
      <c r="L293" s="156"/>
      <c r="M293" s="156"/>
      <c r="N293" s="157"/>
      <c r="O293" s="157"/>
      <c r="P293" s="157"/>
      <c r="Q293" s="158"/>
      <c r="R293" s="157"/>
      <c r="S293" s="157"/>
      <c r="T293" s="157"/>
      <c r="U293" s="159"/>
      <c r="V293" s="44"/>
    </row>
    <row r="294" spans="1:22" s="30" customFormat="1" ht="18" customHeight="1" thickBot="1" x14ac:dyDescent="0.3">
      <c r="A294" s="46" t="s">
        <v>308</v>
      </c>
      <c r="B294" s="47"/>
      <c r="C294" s="47"/>
      <c r="D294" s="47"/>
      <c r="E294" s="91"/>
      <c r="F294" s="92"/>
      <c r="G294" s="357"/>
      <c r="H294" s="357"/>
      <c r="I294" s="357"/>
      <c r="J294" s="357"/>
      <c r="K294" s="357"/>
      <c r="L294" s="357"/>
      <c r="M294" s="357"/>
      <c r="N294" s="357"/>
      <c r="O294" s="357"/>
      <c r="P294" s="357"/>
      <c r="Q294" s="357"/>
      <c r="R294" s="357"/>
      <c r="S294" s="357"/>
      <c r="T294" s="357"/>
      <c r="U294" s="357"/>
      <c r="V294" s="358"/>
    </row>
    <row r="295" spans="1:22" s="30" customFormat="1" ht="20.100000000000001" customHeight="1" x14ac:dyDescent="0.25">
      <c r="A295" s="50">
        <v>1</v>
      </c>
      <c r="B295" s="395" t="s">
        <v>309</v>
      </c>
      <c r="C295" s="52" t="s">
        <v>34</v>
      </c>
      <c r="D295" s="396" t="s">
        <v>310</v>
      </c>
      <c r="E295" s="263" t="s">
        <v>311</v>
      </c>
      <c r="F295" s="119" t="s">
        <v>36</v>
      </c>
      <c r="G295" s="55">
        <v>44256</v>
      </c>
      <c r="H295" s="55">
        <v>44440</v>
      </c>
      <c r="I295" s="362">
        <v>30000</v>
      </c>
      <c r="J295" s="59">
        <v>0</v>
      </c>
      <c r="K295" s="57">
        <v>25</v>
      </c>
      <c r="L295" s="57">
        <f t="shared" ref="L295:L342" si="107">+I295*2.87%</f>
        <v>861</v>
      </c>
      <c r="M295" s="57">
        <f t="shared" ref="M295:M342" si="108">+I295*7.1%</f>
        <v>2130</v>
      </c>
      <c r="N295" s="59">
        <f t="shared" ref="N295:N342" si="109">+I295*1.15%</f>
        <v>345</v>
      </c>
      <c r="O295" s="59">
        <f t="shared" ref="O295:O342" si="110">+I295*3.04%</f>
        <v>912</v>
      </c>
      <c r="P295" s="59">
        <f t="shared" ref="P295:P342" si="111">+I295*7.09%</f>
        <v>2127</v>
      </c>
      <c r="Q295" s="122">
        <v>0</v>
      </c>
      <c r="R295" s="59">
        <f t="shared" ref="R295:R342" si="112">SUM(L295,M295,N295,O295,P295)</f>
        <v>6375</v>
      </c>
      <c r="S295" s="59">
        <f t="shared" ref="S295:S342" si="113">SUM(J295,K295,L295,O295,Q295)</f>
        <v>1798</v>
      </c>
      <c r="T295" s="59">
        <f t="shared" ref="T295:T342" si="114">SUM(M295,N295,P295)</f>
        <v>4602</v>
      </c>
      <c r="U295" s="123">
        <f t="shared" ref="U295:U342" si="115">I295-S295</f>
        <v>28202</v>
      </c>
      <c r="V295" s="63">
        <v>112</v>
      </c>
    </row>
    <row r="296" spans="1:22" s="30" customFormat="1" ht="20.100000000000001" customHeight="1" x14ac:dyDescent="0.25">
      <c r="A296" s="64">
        <v>2</v>
      </c>
      <c r="B296" s="377" t="s">
        <v>312</v>
      </c>
      <c r="C296" s="66" t="s">
        <v>34</v>
      </c>
      <c r="D296" s="382" t="s">
        <v>310</v>
      </c>
      <c r="E296" s="266" t="s">
        <v>286</v>
      </c>
      <c r="F296" s="176" t="s">
        <v>36</v>
      </c>
      <c r="G296" s="69">
        <v>44256</v>
      </c>
      <c r="H296" s="69">
        <v>44440</v>
      </c>
      <c r="I296" s="397">
        <v>30000</v>
      </c>
      <c r="J296" s="71">
        <v>0</v>
      </c>
      <c r="K296" s="145">
        <v>25</v>
      </c>
      <c r="L296" s="145">
        <f t="shared" si="107"/>
        <v>861</v>
      </c>
      <c r="M296" s="145">
        <f t="shared" si="108"/>
        <v>2130</v>
      </c>
      <c r="N296" s="71">
        <f t="shared" si="109"/>
        <v>345</v>
      </c>
      <c r="O296" s="71">
        <f t="shared" si="110"/>
        <v>912</v>
      </c>
      <c r="P296" s="71">
        <f t="shared" si="111"/>
        <v>2127</v>
      </c>
      <c r="Q296" s="232">
        <v>1190.1199999999999</v>
      </c>
      <c r="R296" s="71">
        <f t="shared" si="112"/>
        <v>6375</v>
      </c>
      <c r="S296" s="71">
        <f t="shared" si="113"/>
        <v>2988.12</v>
      </c>
      <c r="T296" s="71">
        <f t="shared" si="114"/>
        <v>4602</v>
      </c>
      <c r="U296" s="147">
        <f t="shared" si="115"/>
        <v>27011.88</v>
      </c>
      <c r="V296" s="75">
        <v>112</v>
      </c>
    </row>
    <row r="297" spans="1:22" s="30" customFormat="1" ht="20.100000000000001" customHeight="1" x14ac:dyDescent="0.25">
      <c r="A297" s="64">
        <v>3</v>
      </c>
      <c r="B297" s="377" t="s">
        <v>313</v>
      </c>
      <c r="C297" s="66" t="s">
        <v>34</v>
      </c>
      <c r="D297" s="382" t="s">
        <v>310</v>
      </c>
      <c r="E297" s="266" t="s">
        <v>286</v>
      </c>
      <c r="F297" s="176" t="s">
        <v>36</v>
      </c>
      <c r="G297" s="69">
        <v>44256</v>
      </c>
      <c r="H297" s="69">
        <v>44440</v>
      </c>
      <c r="I297" s="397">
        <v>30000</v>
      </c>
      <c r="J297" s="71">
        <v>0</v>
      </c>
      <c r="K297" s="145">
        <v>25</v>
      </c>
      <c r="L297" s="145">
        <f t="shared" si="107"/>
        <v>861</v>
      </c>
      <c r="M297" s="145">
        <f t="shared" si="108"/>
        <v>2130</v>
      </c>
      <c r="N297" s="71">
        <f t="shared" si="109"/>
        <v>345</v>
      </c>
      <c r="O297" s="71">
        <f t="shared" si="110"/>
        <v>912</v>
      </c>
      <c r="P297" s="71">
        <f t="shared" si="111"/>
        <v>2127</v>
      </c>
      <c r="Q297" s="146">
        <v>0</v>
      </c>
      <c r="R297" s="71">
        <f t="shared" si="112"/>
        <v>6375</v>
      </c>
      <c r="S297" s="71">
        <f t="shared" si="113"/>
        <v>1798</v>
      </c>
      <c r="T297" s="71">
        <f t="shared" si="114"/>
        <v>4602</v>
      </c>
      <c r="U297" s="147">
        <f t="shared" si="115"/>
        <v>28202</v>
      </c>
      <c r="V297" s="75">
        <v>112</v>
      </c>
    </row>
    <row r="298" spans="1:22" s="30" customFormat="1" ht="20.100000000000001" customHeight="1" x14ac:dyDescent="0.25">
      <c r="A298" s="64">
        <v>4</v>
      </c>
      <c r="B298" s="377" t="s">
        <v>314</v>
      </c>
      <c r="C298" s="66" t="s">
        <v>34</v>
      </c>
      <c r="D298" s="382" t="s">
        <v>310</v>
      </c>
      <c r="E298" s="266" t="s">
        <v>286</v>
      </c>
      <c r="F298" s="176" t="s">
        <v>36</v>
      </c>
      <c r="G298" s="69">
        <v>44228</v>
      </c>
      <c r="H298" s="69">
        <v>44409</v>
      </c>
      <c r="I298" s="397">
        <v>30000</v>
      </c>
      <c r="J298" s="71">
        <v>0</v>
      </c>
      <c r="K298" s="145">
        <v>25</v>
      </c>
      <c r="L298" s="145">
        <f>+I298*2.87%</f>
        <v>861</v>
      </c>
      <c r="M298" s="145">
        <f>+I298*7.1%</f>
        <v>2130</v>
      </c>
      <c r="N298" s="71">
        <f>+I298*1.15%</f>
        <v>345</v>
      </c>
      <c r="O298" s="71">
        <f>+I298*3.04%</f>
        <v>912</v>
      </c>
      <c r="P298" s="71">
        <f>+I298*7.09%</f>
        <v>2127</v>
      </c>
      <c r="Q298" s="146">
        <v>0</v>
      </c>
      <c r="R298" s="71">
        <f>SUM(L298,M298,N298,O298,P298)</f>
        <v>6375</v>
      </c>
      <c r="S298" s="71">
        <f>SUM(J298,K298,L298,O298,Q298)</f>
        <v>1798</v>
      </c>
      <c r="T298" s="71">
        <f>SUM(M298,N298,P298)</f>
        <v>4602</v>
      </c>
      <c r="U298" s="147">
        <f>I298-S298</f>
        <v>28202</v>
      </c>
      <c r="V298" s="75">
        <v>112</v>
      </c>
    </row>
    <row r="299" spans="1:22" s="30" customFormat="1" ht="20.100000000000001" customHeight="1" x14ac:dyDescent="0.25">
      <c r="A299" s="64">
        <v>5</v>
      </c>
      <c r="B299" s="377" t="s">
        <v>315</v>
      </c>
      <c r="C299" s="66" t="s">
        <v>38</v>
      </c>
      <c r="D299" s="382" t="s">
        <v>310</v>
      </c>
      <c r="E299" s="266" t="s">
        <v>316</v>
      </c>
      <c r="F299" s="176" t="s">
        <v>36</v>
      </c>
      <c r="G299" s="69">
        <v>44228</v>
      </c>
      <c r="H299" s="69">
        <v>44409</v>
      </c>
      <c r="I299" s="397">
        <v>30000</v>
      </c>
      <c r="J299" s="71">
        <v>0</v>
      </c>
      <c r="K299" s="145">
        <v>25</v>
      </c>
      <c r="L299" s="145">
        <f>+I299*2.87%</f>
        <v>861</v>
      </c>
      <c r="M299" s="145">
        <f>+I299*7.1%</f>
        <v>2130</v>
      </c>
      <c r="N299" s="71">
        <f>+I299*1.15%</f>
        <v>345</v>
      </c>
      <c r="O299" s="71">
        <f>+I299*3.04%</f>
        <v>912</v>
      </c>
      <c r="P299" s="71">
        <f>+I299*7.09%</f>
        <v>2127</v>
      </c>
      <c r="Q299" s="146">
        <v>0</v>
      </c>
      <c r="R299" s="71">
        <f>SUM(L299,M299,N299,O299,P299)</f>
        <v>6375</v>
      </c>
      <c r="S299" s="71">
        <f>SUM(J299,K299,L299,O299,Q299)</f>
        <v>1798</v>
      </c>
      <c r="T299" s="71">
        <f>SUM(M299,N299,P299)</f>
        <v>4602</v>
      </c>
      <c r="U299" s="147">
        <f>I299-S299</f>
        <v>28202</v>
      </c>
      <c r="V299" s="75">
        <v>112</v>
      </c>
    </row>
    <row r="300" spans="1:22" s="30" customFormat="1" ht="20.100000000000001" customHeight="1" x14ac:dyDescent="0.25">
      <c r="A300" s="64">
        <v>6</v>
      </c>
      <c r="B300" s="377" t="s">
        <v>317</v>
      </c>
      <c r="C300" s="66" t="s">
        <v>34</v>
      </c>
      <c r="D300" s="66" t="s">
        <v>310</v>
      </c>
      <c r="E300" s="148" t="s">
        <v>318</v>
      </c>
      <c r="F300" s="176" t="s">
        <v>36</v>
      </c>
      <c r="G300" s="69">
        <v>44256</v>
      </c>
      <c r="H300" s="69">
        <v>44440</v>
      </c>
      <c r="I300" s="168">
        <v>26250</v>
      </c>
      <c r="J300" s="71">
        <v>0</v>
      </c>
      <c r="K300" s="145">
        <v>25</v>
      </c>
      <c r="L300" s="145">
        <f t="shared" si="107"/>
        <v>753.375</v>
      </c>
      <c r="M300" s="145">
        <f t="shared" si="108"/>
        <v>1863.7499999999998</v>
      </c>
      <c r="N300" s="71">
        <f t="shared" si="109"/>
        <v>301.875</v>
      </c>
      <c r="O300" s="71">
        <f t="shared" si="110"/>
        <v>798</v>
      </c>
      <c r="P300" s="71">
        <f t="shared" si="111"/>
        <v>1861.1250000000002</v>
      </c>
      <c r="Q300" s="351">
        <v>1190.1199999999999</v>
      </c>
      <c r="R300" s="71">
        <f t="shared" si="112"/>
        <v>5578.125</v>
      </c>
      <c r="S300" s="71">
        <f t="shared" si="113"/>
        <v>2766.4949999999999</v>
      </c>
      <c r="T300" s="71">
        <f t="shared" si="114"/>
        <v>4026.75</v>
      </c>
      <c r="U300" s="147">
        <f t="shared" si="115"/>
        <v>23483.505000000001</v>
      </c>
      <c r="V300" s="75">
        <v>112</v>
      </c>
    </row>
    <row r="301" spans="1:22" s="30" customFormat="1" ht="20.100000000000001" customHeight="1" x14ac:dyDescent="0.25">
      <c r="A301" s="64">
        <v>7</v>
      </c>
      <c r="B301" s="377" t="s">
        <v>319</v>
      </c>
      <c r="C301" s="66" t="s">
        <v>38</v>
      </c>
      <c r="D301" s="148" t="s">
        <v>310</v>
      </c>
      <c r="E301" s="148" t="s">
        <v>318</v>
      </c>
      <c r="F301" s="176" t="s">
        <v>36</v>
      </c>
      <c r="G301" s="69">
        <v>44348</v>
      </c>
      <c r="H301" s="76">
        <v>44531</v>
      </c>
      <c r="I301" s="71">
        <v>40000</v>
      </c>
      <c r="J301" s="145">
        <v>442.65</v>
      </c>
      <c r="K301" s="145">
        <v>25</v>
      </c>
      <c r="L301" s="71">
        <f>+I301*2.87%</f>
        <v>1148</v>
      </c>
      <c r="M301" s="71">
        <f>+I301*7.1%</f>
        <v>2839.9999999999995</v>
      </c>
      <c r="N301" s="71">
        <f>+I301*1.15%</f>
        <v>460</v>
      </c>
      <c r="O301" s="71">
        <f>+I301*3.04%</f>
        <v>1216</v>
      </c>
      <c r="P301" s="71">
        <f>+I301*7.09%</f>
        <v>2836</v>
      </c>
      <c r="Q301" s="145">
        <v>0</v>
      </c>
      <c r="R301" s="71">
        <f t="shared" si="112"/>
        <v>8500</v>
      </c>
      <c r="S301" s="71">
        <f t="shared" si="113"/>
        <v>2831.65</v>
      </c>
      <c r="T301" s="71">
        <f t="shared" si="114"/>
        <v>6136</v>
      </c>
      <c r="U301" s="147">
        <f t="shared" si="115"/>
        <v>37168.35</v>
      </c>
      <c r="V301" s="75">
        <v>112</v>
      </c>
    </row>
    <row r="302" spans="1:22" s="30" customFormat="1" ht="20.100000000000001" customHeight="1" x14ac:dyDescent="0.25">
      <c r="A302" s="64">
        <v>8</v>
      </c>
      <c r="B302" s="377" t="s">
        <v>320</v>
      </c>
      <c r="C302" s="66" t="s">
        <v>38</v>
      </c>
      <c r="D302" s="66" t="s">
        <v>310</v>
      </c>
      <c r="E302" s="148" t="s">
        <v>321</v>
      </c>
      <c r="F302" s="176" t="s">
        <v>36</v>
      </c>
      <c r="G302" s="69">
        <v>44228</v>
      </c>
      <c r="H302" s="69">
        <v>44409</v>
      </c>
      <c r="I302" s="71">
        <v>26250</v>
      </c>
      <c r="J302" s="71">
        <v>0</v>
      </c>
      <c r="K302" s="145">
        <v>25</v>
      </c>
      <c r="L302" s="145">
        <f t="shared" si="107"/>
        <v>753.375</v>
      </c>
      <c r="M302" s="145">
        <f t="shared" si="108"/>
        <v>1863.7499999999998</v>
      </c>
      <c r="N302" s="71">
        <f t="shared" si="109"/>
        <v>301.875</v>
      </c>
      <c r="O302" s="71">
        <f t="shared" si="110"/>
        <v>798</v>
      </c>
      <c r="P302" s="71">
        <f t="shared" si="111"/>
        <v>1861.1250000000002</v>
      </c>
      <c r="Q302" s="145">
        <v>0</v>
      </c>
      <c r="R302" s="71">
        <f t="shared" si="112"/>
        <v>5578.125</v>
      </c>
      <c r="S302" s="71">
        <f t="shared" si="113"/>
        <v>1576.375</v>
      </c>
      <c r="T302" s="71">
        <f t="shared" si="114"/>
        <v>4026.75</v>
      </c>
      <c r="U302" s="147">
        <f t="shared" si="115"/>
        <v>24673.625</v>
      </c>
      <c r="V302" s="75">
        <v>112</v>
      </c>
    </row>
    <row r="303" spans="1:22" s="30" customFormat="1" ht="20.100000000000001" customHeight="1" x14ac:dyDescent="0.25">
      <c r="A303" s="64">
        <v>9</v>
      </c>
      <c r="B303" s="377" t="s">
        <v>322</v>
      </c>
      <c r="C303" s="66" t="s">
        <v>34</v>
      </c>
      <c r="D303" s="382" t="s">
        <v>310</v>
      </c>
      <c r="E303" s="266" t="s">
        <v>318</v>
      </c>
      <c r="F303" s="176" t="s">
        <v>36</v>
      </c>
      <c r="G303" s="69">
        <v>44256</v>
      </c>
      <c r="H303" s="69">
        <v>44440</v>
      </c>
      <c r="I303" s="370">
        <v>26250</v>
      </c>
      <c r="J303" s="71">
        <v>0</v>
      </c>
      <c r="K303" s="145">
        <v>25</v>
      </c>
      <c r="L303" s="145">
        <f t="shared" si="107"/>
        <v>753.375</v>
      </c>
      <c r="M303" s="145">
        <f t="shared" si="108"/>
        <v>1863.7499999999998</v>
      </c>
      <c r="N303" s="71">
        <f t="shared" si="109"/>
        <v>301.875</v>
      </c>
      <c r="O303" s="71">
        <f t="shared" si="110"/>
        <v>798</v>
      </c>
      <c r="P303" s="71">
        <f t="shared" si="111"/>
        <v>1861.1250000000002</v>
      </c>
      <c r="Q303" s="146">
        <v>0</v>
      </c>
      <c r="R303" s="71">
        <f t="shared" si="112"/>
        <v>5578.125</v>
      </c>
      <c r="S303" s="71">
        <f t="shared" si="113"/>
        <v>1576.375</v>
      </c>
      <c r="T303" s="71">
        <f t="shared" si="114"/>
        <v>4026.75</v>
      </c>
      <c r="U303" s="147">
        <f t="shared" si="115"/>
        <v>24673.625</v>
      </c>
      <c r="V303" s="75">
        <v>112</v>
      </c>
    </row>
    <row r="304" spans="1:22" s="30" customFormat="1" ht="20.100000000000001" customHeight="1" x14ac:dyDescent="0.25">
      <c r="A304" s="64">
        <v>10</v>
      </c>
      <c r="B304" s="377" t="s">
        <v>323</v>
      </c>
      <c r="C304" s="66" t="s">
        <v>34</v>
      </c>
      <c r="D304" s="382" t="s">
        <v>310</v>
      </c>
      <c r="E304" s="266" t="s">
        <v>318</v>
      </c>
      <c r="F304" s="176" t="s">
        <v>36</v>
      </c>
      <c r="G304" s="69">
        <v>44256</v>
      </c>
      <c r="H304" s="69">
        <v>44440</v>
      </c>
      <c r="I304" s="370">
        <v>26250</v>
      </c>
      <c r="J304" s="71">
        <v>0</v>
      </c>
      <c r="K304" s="145">
        <v>25</v>
      </c>
      <c r="L304" s="145">
        <f>+I304*2.87%</f>
        <v>753.375</v>
      </c>
      <c r="M304" s="145">
        <f>+I304*7.1%</f>
        <v>1863.7499999999998</v>
      </c>
      <c r="N304" s="71">
        <f>+I304*1.15%</f>
        <v>301.875</v>
      </c>
      <c r="O304" s="71">
        <f>+I304*3.04%</f>
        <v>798</v>
      </c>
      <c r="P304" s="71">
        <f>+I304*7.09%</f>
        <v>1861.1250000000002</v>
      </c>
      <c r="Q304" s="146">
        <v>0</v>
      </c>
      <c r="R304" s="71">
        <f>SUM(L304,M304,N304,O304,P304)</f>
        <v>5578.125</v>
      </c>
      <c r="S304" s="71">
        <f>SUM(J304,K304,L304,O304,Q304)</f>
        <v>1576.375</v>
      </c>
      <c r="T304" s="71">
        <f>SUM(M304,N304,P304)</f>
        <v>4026.75</v>
      </c>
      <c r="U304" s="147">
        <f>I304-S304</f>
        <v>24673.625</v>
      </c>
      <c r="V304" s="75">
        <v>112</v>
      </c>
    </row>
    <row r="305" spans="1:22" s="30" customFormat="1" ht="20.100000000000001" customHeight="1" x14ac:dyDescent="0.25">
      <c r="A305" s="64">
        <v>11</v>
      </c>
      <c r="B305" s="377" t="s">
        <v>324</v>
      </c>
      <c r="C305" s="66" t="s">
        <v>34</v>
      </c>
      <c r="D305" s="382" t="s">
        <v>310</v>
      </c>
      <c r="E305" s="266" t="s">
        <v>318</v>
      </c>
      <c r="F305" s="176" t="s">
        <v>36</v>
      </c>
      <c r="G305" s="69">
        <v>44440</v>
      </c>
      <c r="H305" s="69">
        <v>44621</v>
      </c>
      <c r="I305" s="370">
        <v>26250</v>
      </c>
      <c r="J305" s="71">
        <v>0</v>
      </c>
      <c r="K305" s="145">
        <v>25</v>
      </c>
      <c r="L305" s="145">
        <f>+I305*2.87%</f>
        <v>753.375</v>
      </c>
      <c r="M305" s="145">
        <f>+I305*7.1%</f>
        <v>1863.7499999999998</v>
      </c>
      <c r="N305" s="71">
        <f>+I305*1.15%</f>
        <v>301.875</v>
      </c>
      <c r="O305" s="71">
        <f>+I305*3.04%</f>
        <v>798</v>
      </c>
      <c r="P305" s="71">
        <f>+I305*7.09%</f>
        <v>1861.1250000000002</v>
      </c>
      <c r="Q305" s="146">
        <v>0</v>
      </c>
      <c r="R305" s="71">
        <f>SUM(L305,M305,N305,O305,P305)</f>
        <v>5578.125</v>
      </c>
      <c r="S305" s="71">
        <f>SUM(J305,K305,L305,O305,Q305)</f>
        <v>1576.375</v>
      </c>
      <c r="T305" s="71">
        <f>SUM(M305,N305,P305)</f>
        <v>4026.75</v>
      </c>
      <c r="U305" s="147">
        <f>I305-S305</f>
        <v>24673.625</v>
      </c>
      <c r="V305" s="75">
        <v>112</v>
      </c>
    </row>
    <row r="306" spans="1:22" s="30" customFormat="1" ht="20.100000000000001" customHeight="1" x14ac:dyDescent="0.25">
      <c r="A306" s="64">
        <v>12</v>
      </c>
      <c r="B306" s="377" t="s">
        <v>325</v>
      </c>
      <c r="C306" s="66" t="s">
        <v>38</v>
      </c>
      <c r="D306" s="382" t="s">
        <v>310</v>
      </c>
      <c r="E306" s="266" t="s">
        <v>321</v>
      </c>
      <c r="F306" s="176" t="s">
        <v>36</v>
      </c>
      <c r="G306" s="69">
        <v>44440</v>
      </c>
      <c r="H306" s="69">
        <v>44621</v>
      </c>
      <c r="I306" s="370">
        <v>26250</v>
      </c>
      <c r="J306" s="71">
        <v>0</v>
      </c>
      <c r="K306" s="145">
        <v>25</v>
      </c>
      <c r="L306" s="145">
        <f>+I306*2.87%</f>
        <v>753.375</v>
      </c>
      <c r="M306" s="145">
        <f>+I306*7.1%</f>
        <v>1863.7499999999998</v>
      </c>
      <c r="N306" s="71">
        <f>+I306*1.15%</f>
        <v>301.875</v>
      </c>
      <c r="O306" s="71">
        <f>+I306*3.04%</f>
        <v>798</v>
      </c>
      <c r="P306" s="71">
        <f>+I306*7.09%</f>
        <v>1861.1250000000002</v>
      </c>
      <c r="Q306" s="146">
        <v>0</v>
      </c>
      <c r="R306" s="71">
        <f>SUM(L306,M306,N306,O306,P306)</f>
        <v>5578.125</v>
      </c>
      <c r="S306" s="71">
        <f>SUM(J306,K306,L306,O306,Q306)</f>
        <v>1576.375</v>
      </c>
      <c r="T306" s="71">
        <f>SUM(M306,N306,P306)</f>
        <v>4026.75</v>
      </c>
      <c r="U306" s="147">
        <f>I306-S306</f>
        <v>24673.625</v>
      </c>
      <c r="V306" s="75">
        <v>112</v>
      </c>
    </row>
    <row r="307" spans="1:22" s="30" customFormat="1" ht="20.100000000000001" customHeight="1" x14ac:dyDescent="0.25">
      <c r="A307" s="64">
        <v>13</v>
      </c>
      <c r="B307" s="377" t="s">
        <v>326</v>
      </c>
      <c r="C307" s="66" t="s">
        <v>34</v>
      </c>
      <c r="D307" s="382" t="s">
        <v>310</v>
      </c>
      <c r="E307" s="266" t="s">
        <v>318</v>
      </c>
      <c r="F307" s="176" t="s">
        <v>36</v>
      </c>
      <c r="G307" s="69">
        <v>44440</v>
      </c>
      <c r="H307" s="69">
        <v>44621</v>
      </c>
      <c r="I307" s="370">
        <v>26250</v>
      </c>
      <c r="J307" s="71">
        <v>0</v>
      </c>
      <c r="K307" s="145">
        <v>25</v>
      </c>
      <c r="L307" s="145">
        <f>+I307*2.87%</f>
        <v>753.375</v>
      </c>
      <c r="M307" s="145">
        <f>+I307*7.1%</f>
        <v>1863.7499999999998</v>
      </c>
      <c r="N307" s="71">
        <f>+I307*1.15%</f>
        <v>301.875</v>
      </c>
      <c r="O307" s="71">
        <f>+I307*3.04%</f>
        <v>798</v>
      </c>
      <c r="P307" s="71">
        <f>+I307*7.09%</f>
        <v>1861.1250000000002</v>
      </c>
      <c r="Q307" s="146">
        <v>0</v>
      </c>
      <c r="R307" s="71">
        <f>SUM(L307,M307,N307,O307,P307)</f>
        <v>5578.125</v>
      </c>
      <c r="S307" s="71">
        <f>SUM(J307,K307,L307,O307,Q307)</f>
        <v>1576.375</v>
      </c>
      <c r="T307" s="71">
        <f>SUM(M307,N307,P307)</f>
        <v>4026.75</v>
      </c>
      <c r="U307" s="147">
        <f>I307-S307</f>
        <v>24673.625</v>
      </c>
      <c r="V307" s="75">
        <v>112</v>
      </c>
    </row>
    <row r="308" spans="1:22" s="30" customFormat="1" ht="20.100000000000001" customHeight="1" x14ac:dyDescent="0.25">
      <c r="A308" s="64">
        <v>14</v>
      </c>
      <c r="B308" s="377" t="s">
        <v>327</v>
      </c>
      <c r="C308" s="66" t="s">
        <v>38</v>
      </c>
      <c r="D308" s="382" t="s">
        <v>310</v>
      </c>
      <c r="E308" s="266" t="s">
        <v>321</v>
      </c>
      <c r="F308" s="176" t="s">
        <v>36</v>
      </c>
      <c r="G308" s="69">
        <v>44440</v>
      </c>
      <c r="H308" s="69">
        <v>44621</v>
      </c>
      <c r="I308" s="370">
        <v>26250</v>
      </c>
      <c r="J308" s="71">
        <v>0</v>
      </c>
      <c r="K308" s="145">
        <v>25</v>
      </c>
      <c r="L308" s="145">
        <f>+I308*2.87%</f>
        <v>753.375</v>
      </c>
      <c r="M308" s="145">
        <f>+I308*7.1%</f>
        <v>1863.7499999999998</v>
      </c>
      <c r="N308" s="71">
        <f>+I308*1.15%</f>
        <v>301.875</v>
      </c>
      <c r="O308" s="71">
        <f>+I308*3.04%</f>
        <v>798</v>
      </c>
      <c r="P308" s="71">
        <f>+I308*7.09%</f>
        <v>1861.1250000000002</v>
      </c>
      <c r="Q308" s="146">
        <v>0</v>
      </c>
      <c r="R308" s="71">
        <f>SUM(L308,M308,N308,O308,P308)</f>
        <v>5578.125</v>
      </c>
      <c r="S308" s="71">
        <f>SUM(J308,K308,L308,O308,Q308)</f>
        <v>1576.375</v>
      </c>
      <c r="T308" s="71">
        <f>SUM(M308,N308,P308)</f>
        <v>4026.75</v>
      </c>
      <c r="U308" s="147">
        <f>I308-S308</f>
        <v>24673.625</v>
      </c>
      <c r="V308" s="75">
        <v>112</v>
      </c>
    </row>
    <row r="309" spans="1:22" s="30" customFormat="1" ht="20.100000000000001" customHeight="1" x14ac:dyDescent="0.25">
      <c r="A309" s="64">
        <v>15</v>
      </c>
      <c r="B309" s="377" t="s">
        <v>328</v>
      </c>
      <c r="C309" s="66" t="s">
        <v>34</v>
      </c>
      <c r="D309" s="382" t="s">
        <v>310</v>
      </c>
      <c r="E309" s="266" t="s">
        <v>286</v>
      </c>
      <c r="F309" s="176" t="s">
        <v>36</v>
      </c>
      <c r="G309" s="69">
        <v>44409</v>
      </c>
      <c r="H309" s="69">
        <v>44593</v>
      </c>
      <c r="I309" s="370">
        <v>30000</v>
      </c>
      <c r="J309" s="71">
        <v>0</v>
      </c>
      <c r="K309" s="145">
        <v>25</v>
      </c>
      <c r="L309" s="145">
        <f t="shared" si="107"/>
        <v>861</v>
      </c>
      <c r="M309" s="145">
        <f t="shared" si="108"/>
        <v>2130</v>
      </c>
      <c r="N309" s="71">
        <f t="shared" si="109"/>
        <v>345</v>
      </c>
      <c r="O309" s="71">
        <f t="shared" si="110"/>
        <v>912</v>
      </c>
      <c r="P309" s="71">
        <f t="shared" si="111"/>
        <v>2127</v>
      </c>
      <c r="Q309" s="146">
        <v>0</v>
      </c>
      <c r="R309" s="71">
        <f t="shared" si="112"/>
        <v>6375</v>
      </c>
      <c r="S309" s="71">
        <f t="shared" si="113"/>
        <v>1798</v>
      </c>
      <c r="T309" s="71">
        <f t="shared" si="114"/>
        <v>4602</v>
      </c>
      <c r="U309" s="147">
        <f t="shared" si="115"/>
        <v>28202</v>
      </c>
      <c r="V309" s="75">
        <v>112</v>
      </c>
    </row>
    <row r="310" spans="1:22" s="30" customFormat="1" ht="20.100000000000001" customHeight="1" x14ac:dyDescent="0.25">
      <c r="A310" s="64">
        <v>16</v>
      </c>
      <c r="B310" s="377" t="s">
        <v>329</v>
      </c>
      <c r="C310" s="66" t="s">
        <v>34</v>
      </c>
      <c r="D310" s="382" t="s">
        <v>310</v>
      </c>
      <c r="E310" s="266" t="s">
        <v>286</v>
      </c>
      <c r="F310" s="176" t="s">
        <v>36</v>
      </c>
      <c r="G310" s="110">
        <v>44256</v>
      </c>
      <c r="H310" s="110">
        <v>44440</v>
      </c>
      <c r="I310" s="370">
        <v>30000</v>
      </c>
      <c r="J310" s="71">
        <v>0</v>
      </c>
      <c r="K310" s="145">
        <v>25</v>
      </c>
      <c r="L310" s="145">
        <f t="shared" si="107"/>
        <v>861</v>
      </c>
      <c r="M310" s="145">
        <f t="shared" si="108"/>
        <v>2130</v>
      </c>
      <c r="N310" s="71">
        <f t="shared" si="109"/>
        <v>345</v>
      </c>
      <c r="O310" s="71">
        <f t="shared" si="110"/>
        <v>912</v>
      </c>
      <c r="P310" s="71">
        <f t="shared" si="111"/>
        <v>2127</v>
      </c>
      <c r="Q310" s="146">
        <v>0</v>
      </c>
      <c r="R310" s="71">
        <f t="shared" si="112"/>
        <v>6375</v>
      </c>
      <c r="S310" s="71">
        <f t="shared" si="113"/>
        <v>1798</v>
      </c>
      <c r="T310" s="71">
        <f t="shared" si="114"/>
        <v>4602</v>
      </c>
      <c r="U310" s="147">
        <f t="shared" si="115"/>
        <v>28202</v>
      </c>
      <c r="V310" s="75">
        <v>112</v>
      </c>
    </row>
    <row r="311" spans="1:22" s="30" customFormat="1" ht="20.100000000000001" customHeight="1" x14ac:dyDescent="0.25">
      <c r="A311" s="64">
        <v>17</v>
      </c>
      <c r="B311" s="377" t="s">
        <v>330</v>
      </c>
      <c r="C311" s="66" t="s">
        <v>34</v>
      </c>
      <c r="D311" s="382" t="s">
        <v>310</v>
      </c>
      <c r="E311" s="266" t="s">
        <v>286</v>
      </c>
      <c r="F311" s="176" t="s">
        <v>36</v>
      </c>
      <c r="G311" s="69">
        <v>44348</v>
      </c>
      <c r="H311" s="323">
        <v>44531</v>
      </c>
      <c r="I311" s="370">
        <v>30000</v>
      </c>
      <c r="J311" s="71">
        <v>0</v>
      </c>
      <c r="K311" s="145">
        <v>25</v>
      </c>
      <c r="L311" s="145">
        <f t="shared" si="107"/>
        <v>861</v>
      </c>
      <c r="M311" s="145">
        <f t="shared" si="108"/>
        <v>2130</v>
      </c>
      <c r="N311" s="71">
        <f t="shared" si="109"/>
        <v>345</v>
      </c>
      <c r="O311" s="71">
        <f t="shared" si="110"/>
        <v>912</v>
      </c>
      <c r="P311" s="71">
        <f t="shared" si="111"/>
        <v>2127</v>
      </c>
      <c r="Q311" s="146">
        <v>0</v>
      </c>
      <c r="R311" s="71">
        <f t="shared" si="112"/>
        <v>6375</v>
      </c>
      <c r="S311" s="71">
        <f t="shared" si="113"/>
        <v>1798</v>
      </c>
      <c r="T311" s="71">
        <f t="shared" si="114"/>
        <v>4602</v>
      </c>
      <c r="U311" s="147">
        <f t="shared" si="115"/>
        <v>28202</v>
      </c>
      <c r="V311" s="75">
        <v>112</v>
      </c>
    </row>
    <row r="312" spans="1:22" s="30" customFormat="1" ht="20.100000000000001" customHeight="1" x14ac:dyDescent="0.25">
      <c r="A312" s="64">
        <v>18</v>
      </c>
      <c r="B312" s="377" t="s">
        <v>331</v>
      </c>
      <c r="C312" s="66" t="s">
        <v>34</v>
      </c>
      <c r="D312" s="382" t="s">
        <v>310</v>
      </c>
      <c r="E312" s="266" t="s">
        <v>286</v>
      </c>
      <c r="F312" s="176" t="s">
        <v>36</v>
      </c>
      <c r="G312" s="69">
        <v>44256</v>
      </c>
      <c r="H312" s="69">
        <v>44440</v>
      </c>
      <c r="I312" s="370">
        <v>30000</v>
      </c>
      <c r="J312" s="71">
        <v>0</v>
      </c>
      <c r="K312" s="145">
        <v>25</v>
      </c>
      <c r="L312" s="145">
        <f t="shared" si="107"/>
        <v>861</v>
      </c>
      <c r="M312" s="145">
        <f t="shared" si="108"/>
        <v>2130</v>
      </c>
      <c r="N312" s="71">
        <f t="shared" si="109"/>
        <v>345</v>
      </c>
      <c r="O312" s="71">
        <f t="shared" si="110"/>
        <v>912</v>
      </c>
      <c r="P312" s="71">
        <f t="shared" si="111"/>
        <v>2127</v>
      </c>
      <c r="Q312" s="146">
        <v>0</v>
      </c>
      <c r="R312" s="71">
        <f t="shared" si="112"/>
        <v>6375</v>
      </c>
      <c r="S312" s="71">
        <f t="shared" si="113"/>
        <v>1798</v>
      </c>
      <c r="T312" s="71">
        <f t="shared" si="114"/>
        <v>4602</v>
      </c>
      <c r="U312" s="147">
        <f t="shared" si="115"/>
        <v>28202</v>
      </c>
      <c r="V312" s="75">
        <v>112</v>
      </c>
    </row>
    <row r="313" spans="1:22" s="30" customFormat="1" ht="20.100000000000001" customHeight="1" x14ac:dyDescent="0.25">
      <c r="A313" s="64">
        <v>19</v>
      </c>
      <c r="B313" s="377" t="s">
        <v>332</v>
      </c>
      <c r="C313" s="66" t="s">
        <v>34</v>
      </c>
      <c r="D313" s="382" t="s">
        <v>310</v>
      </c>
      <c r="E313" s="266" t="s">
        <v>286</v>
      </c>
      <c r="F313" s="176" t="s">
        <v>36</v>
      </c>
      <c r="G313" s="69">
        <v>44348</v>
      </c>
      <c r="H313" s="76">
        <v>44531</v>
      </c>
      <c r="I313" s="370">
        <v>30000</v>
      </c>
      <c r="J313" s="71">
        <v>0</v>
      </c>
      <c r="K313" s="145">
        <v>25</v>
      </c>
      <c r="L313" s="145">
        <f t="shared" si="107"/>
        <v>861</v>
      </c>
      <c r="M313" s="145">
        <f t="shared" si="108"/>
        <v>2130</v>
      </c>
      <c r="N313" s="71">
        <f t="shared" si="109"/>
        <v>345</v>
      </c>
      <c r="O313" s="71">
        <f t="shared" si="110"/>
        <v>912</v>
      </c>
      <c r="P313" s="71">
        <f t="shared" si="111"/>
        <v>2127</v>
      </c>
      <c r="Q313" s="146">
        <v>0</v>
      </c>
      <c r="R313" s="71">
        <f t="shared" si="112"/>
        <v>6375</v>
      </c>
      <c r="S313" s="71">
        <f t="shared" si="113"/>
        <v>1798</v>
      </c>
      <c r="T313" s="71">
        <f t="shared" si="114"/>
        <v>4602</v>
      </c>
      <c r="U313" s="147">
        <f t="shared" si="115"/>
        <v>28202</v>
      </c>
      <c r="V313" s="75">
        <v>112</v>
      </c>
    </row>
    <row r="314" spans="1:22" s="30" customFormat="1" ht="20.100000000000001" customHeight="1" x14ac:dyDescent="0.25">
      <c r="A314" s="64">
        <v>20</v>
      </c>
      <c r="B314" s="377" t="s">
        <v>333</v>
      </c>
      <c r="C314" s="66" t="s">
        <v>34</v>
      </c>
      <c r="D314" s="382" t="s">
        <v>310</v>
      </c>
      <c r="E314" s="266" t="s">
        <v>286</v>
      </c>
      <c r="F314" s="176" t="s">
        <v>36</v>
      </c>
      <c r="G314" s="69">
        <v>44440</v>
      </c>
      <c r="H314" s="69">
        <v>44621</v>
      </c>
      <c r="I314" s="370">
        <v>30000</v>
      </c>
      <c r="J314" s="71">
        <v>0</v>
      </c>
      <c r="K314" s="145">
        <v>25</v>
      </c>
      <c r="L314" s="145">
        <f t="shared" si="107"/>
        <v>861</v>
      </c>
      <c r="M314" s="145">
        <f t="shared" si="108"/>
        <v>2130</v>
      </c>
      <c r="N314" s="71">
        <f t="shared" si="109"/>
        <v>345</v>
      </c>
      <c r="O314" s="71">
        <f t="shared" si="110"/>
        <v>912</v>
      </c>
      <c r="P314" s="71">
        <f t="shared" si="111"/>
        <v>2127</v>
      </c>
      <c r="Q314" s="146">
        <v>0</v>
      </c>
      <c r="R314" s="71">
        <f t="shared" si="112"/>
        <v>6375</v>
      </c>
      <c r="S314" s="71">
        <f t="shared" si="113"/>
        <v>1798</v>
      </c>
      <c r="T314" s="71">
        <f t="shared" si="114"/>
        <v>4602</v>
      </c>
      <c r="U314" s="147">
        <f t="shared" si="115"/>
        <v>28202</v>
      </c>
      <c r="V314" s="75">
        <v>112</v>
      </c>
    </row>
    <row r="315" spans="1:22" s="30" customFormat="1" ht="20.100000000000001" customHeight="1" x14ac:dyDescent="0.25">
      <c r="A315" s="64">
        <v>21</v>
      </c>
      <c r="B315" s="377" t="s">
        <v>334</v>
      </c>
      <c r="C315" s="66" t="s">
        <v>34</v>
      </c>
      <c r="D315" s="382" t="s">
        <v>310</v>
      </c>
      <c r="E315" s="266" t="s">
        <v>286</v>
      </c>
      <c r="F315" s="176" t="s">
        <v>36</v>
      </c>
      <c r="G315" s="69">
        <v>44440</v>
      </c>
      <c r="H315" s="69">
        <v>44621</v>
      </c>
      <c r="I315" s="370">
        <v>30000</v>
      </c>
      <c r="J315" s="71">
        <v>0</v>
      </c>
      <c r="K315" s="145">
        <v>25</v>
      </c>
      <c r="L315" s="145">
        <f t="shared" si="107"/>
        <v>861</v>
      </c>
      <c r="M315" s="145">
        <f t="shared" si="108"/>
        <v>2130</v>
      </c>
      <c r="N315" s="71">
        <f t="shared" si="109"/>
        <v>345</v>
      </c>
      <c r="O315" s="71">
        <f t="shared" si="110"/>
        <v>912</v>
      </c>
      <c r="P315" s="71">
        <f t="shared" si="111"/>
        <v>2127</v>
      </c>
      <c r="Q315" s="146">
        <v>0</v>
      </c>
      <c r="R315" s="71">
        <f t="shared" si="112"/>
        <v>6375</v>
      </c>
      <c r="S315" s="71">
        <f t="shared" si="113"/>
        <v>1798</v>
      </c>
      <c r="T315" s="71">
        <f t="shared" si="114"/>
        <v>4602</v>
      </c>
      <c r="U315" s="147">
        <f t="shared" si="115"/>
        <v>28202</v>
      </c>
      <c r="V315" s="75">
        <v>112</v>
      </c>
    </row>
    <row r="316" spans="1:22" s="30" customFormat="1" ht="20.100000000000001" customHeight="1" x14ac:dyDescent="0.25">
      <c r="A316" s="64">
        <v>22</v>
      </c>
      <c r="B316" s="377" t="s">
        <v>335</v>
      </c>
      <c r="C316" s="66" t="s">
        <v>34</v>
      </c>
      <c r="D316" s="382" t="s">
        <v>310</v>
      </c>
      <c r="E316" s="266" t="s">
        <v>286</v>
      </c>
      <c r="F316" s="176" t="s">
        <v>36</v>
      </c>
      <c r="G316" s="69">
        <v>44378</v>
      </c>
      <c r="H316" s="69">
        <v>44531</v>
      </c>
      <c r="I316" s="370">
        <v>30000</v>
      </c>
      <c r="J316" s="71">
        <v>0</v>
      </c>
      <c r="K316" s="145">
        <v>25</v>
      </c>
      <c r="L316" s="145">
        <f t="shared" si="107"/>
        <v>861</v>
      </c>
      <c r="M316" s="145">
        <f t="shared" si="108"/>
        <v>2130</v>
      </c>
      <c r="N316" s="71">
        <f t="shared" si="109"/>
        <v>345</v>
      </c>
      <c r="O316" s="71">
        <f t="shared" si="110"/>
        <v>912</v>
      </c>
      <c r="P316" s="71">
        <f t="shared" si="111"/>
        <v>2127</v>
      </c>
      <c r="Q316" s="146">
        <v>0</v>
      </c>
      <c r="R316" s="71">
        <f t="shared" si="112"/>
        <v>6375</v>
      </c>
      <c r="S316" s="71">
        <f t="shared" si="113"/>
        <v>1798</v>
      </c>
      <c r="T316" s="71">
        <f t="shared" si="114"/>
        <v>4602</v>
      </c>
      <c r="U316" s="147">
        <f t="shared" si="115"/>
        <v>28202</v>
      </c>
      <c r="V316" s="75">
        <v>112</v>
      </c>
    </row>
    <row r="317" spans="1:22" s="30" customFormat="1" ht="20.100000000000001" customHeight="1" x14ac:dyDescent="0.25">
      <c r="A317" s="64">
        <v>23</v>
      </c>
      <c r="B317" s="377" t="s">
        <v>336</v>
      </c>
      <c r="C317" s="66" t="s">
        <v>38</v>
      </c>
      <c r="D317" s="382" t="s">
        <v>310</v>
      </c>
      <c r="E317" s="266" t="s">
        <v>337</v>
      </c>
      <c r="F317" s="176" t="s">
        <v>36</v>
      </c>
      <c r="G317" s="69">
        <v>44256</v>
      </c>
      <c r="H317" s="69">
        <v>44440</v>
      </c>
      <c r="I317" s="370">
        <v>30000</v>
      </c>
      <c r="J317" s="71">
        <v>0</v>
      </c>
      <c r="K317" s="145">
        <v>25</v>
      </c>
      <c r="L317" s="145">
        <f t="shared" si="107"/>
        <v>861</v>
      </c>
      <c r="M317" s="145">
        <f t="shared" si="108"/>
        <v>2130</v>
      </c>
      <c r="N317" s="71">
        <f t="shared" si="109"/>
        <v>345</v>
      </c>
      <c r="O317" s="71">
        <f t="shared" si="110"/>
        <v>912</v>
      </c>
      <c r="P317" s="71">
        <f t="shared" si="111"/>
        <v>2127</v>
      </c>
      <c r="Q317" s="146">
        <v>0</v>
      </c>
      <c r="R317" s="71">
        <f t="shared" si="112"/>
        <v>6375</v>
      </c>
      <c r="S317" s="71">
        <f t="shared" si="113"/>
        <v>1798</v>
      </c>
      <c r="T317" s="71">
        <f t="shared" si="114"/>
        <v>4602</v>
      </c>
      <c r="U317" s="147">
        <f t="shared" si="115"/>
        <v>28202</v>
      </c>
      <c r="V317" s="75">
        <v>112</v>
      </c>
    </row>
    <row r="318" spans="1:22" s="30" customFormat="1" ht="20.100000000000001" customHeight="1" x14ac:dyDescent="0.25">
      <c r="A318" s="64">
        <v>24</v>
      </c>
      <c r="B318" s="377" t="s">
        <v>338</v>
      </c>
      <c r="C318" s="66" t="s">
        <v>34</v>
      </c>
      <c r="D318" s="382" t="s">
        <v>310</v>
      </c>
      <c r="E318" s="266" t="s">
        <v>286</v>
      </c>
      <c r="F318" s="176" t="s">
        <v>36</v>
      </c>
      <c r="G318" s="69">
        <v>44440</v>
      </c>
      <c r="H318" s="69">
        <v>44621</v>
      </c>
      <c r="I318" s="370">
        <v>30000</v>
      </c>
      <c r="J318" s="71">
        <v>0</v>
      </c>
      <c r="K318" s="145">
        <v>25</v>
      </c>
      <c r="L318" s="145">
        <f t="shared" si="107"/>
        <v>861</v>
      </c>
      <c r="M318" s="145">
        <f t="shared" si="108"/>
        <v>2130</v>
      </c>
      <c r="N318" s="71">
        <f t="shared" si="109"/>
        <v>345</v>
      </c>
      <c r="O318" s="71">
        <f t="shared" si="110"/>
        <v>912</v>
      </c>
      <c r="P318" s="71">
        <f t="shared" si="111"/>
        <v>2127</v>
      </c>
      <c r="Q318" s="146">
        <v>0</v>
      </c>
      <c r="R318" s="71">
        <f t="shared" si="112"/>
        <v>6375</v>
      </c>
      <c r="S318" s="71">
        <f t="shared" si="113"/>
        <v>1798</v>
      </c>
      <c r="T318" s="71">
        <f t="shared" si="114"/>
        <v>4602</v>
      </c>
      <c r="U318" s="147">
        <f t="shared" si="115"/>
        <v>28202</v>
      </c>
      <c r="V318" s="75">
        <v>112</v>
      </c>
    </row>
    <row r="319" spans="1:22" s="30" customFormat="1" ht="20.100000000000001" customHeight="1" x14ac:dyDescent="0.25">
      <c r="A319" s="64">
        <v>25</v>
      </c>
      <c r="B319" s="377" t="s">
        <v>339</v>
      </c>
      <c r="C319" s="66" t="s">
        <v>34</v>
      </c>
      <c r="D319" s="382" t="s">
        <v>310</v>
      </c>
      <c r="E319" s="266" t="s">
        <v>286</v>
      </c>
      <c r="F319" s="176" t="s">
        <v>36</v>
      </c>
      <c r="G319" s="69">
        <v>44440</v>
      </c>
      <c r="H319" s="69">
        <v>44621</v>
      </c>
      <c r="I319" s="370">
        <v>30000</v>
      </c>
      <c r="J319" s="71">
        <v>0</v>
      </c>
      <c r="K319" s="145">
        <v>25</v>
      </c>
      <c r="L319" s="145">
        <f t="shared" si="107"/>
        <v>861</v>
      </c>
      <c r="M319" s="145">
        <f t="shared" si="108"/>
        <v>2130</v>
      </c>
      <c r="N319" s="71">
        <f t="shared" si="109"/>
        <v>345</v>
      </c>
      <c r="O319" s="71">
        <f t="shared" si="110"/>
        <v>912</v>
      </c>
      <c r="P319" s="71">
        <f t="shared" si="111"/>
        <v>2127</v>
      </c>
      <c r="Q319" s="146">
        <v>0</v>
      </c>
      <c r="R319" s="71">
        <f t="shared" si="112"/>
        <v>6375</v>
      </c>
      <c r="S319" s="71">
        <f t="shared" si="113"/>
        <v>1798</v>
      </c>
      <c r="T319" s="71">
        <f t="shared" si="114"/>
        <v>4602</v>
      </c>
      <c r="U319" s="147">
        <f t="shared" si="115"/>
        <v>28202</v>
      </c>
      <c r="V319" s="75">
        <v>112</v>
      </c>
    </row>
    <row r="320" spans="1:22" s="30" customFormat="1" ht="20.100000000000001" customHeight="1" x14ac:dyDescent="0.25">
      <c r="A320" s="64">
        <v>26</v>
      </c>
      <c r="B320" s="377" t="s">
        <v>340</v>
      </c>
      <c r="C320" s="66" t="s">
        <v>34</v>
      </c>
      <c r="D320" s="382" t="s">
        <v>310</v>
      </c>
      <c r="E320" s="266" t="s">
        <v>286</v>
      </c>
      <c r="F320" s="176" t="s">
        <v>36</v>
      </c>
      <c r="G320" s="69">
        <v>44317</v>
      </c>
      <c r="H320" s="69">
        <v>44501</v>
      </c>
      <c r="I320" s="370">
        <v>30000</v>
      </c>
      <c r="J320" s="71">
        <v>0</v>
      </c>
      <c r="K320" s="145">
        <v>25</v>
      </c>
      <c r="L320" s="145">
        <f t="shared" si="107"/>
        <v>861</v>
      </c>
      <c r="M320" s="145">
        <f t="shared" si="108"/>
        <v>2130</v>
      </c>
      <c r="N320" s="71">
        <f t="shared" si="109"/>
        <v>345</v>
      </c>
      <c r="O320" s="71">
        <f t="shared" si="110"/>
        <v>912</v>
      </c>
      <c r="P320" s="71">
        <f t="shared" si="111"/>
        <v>2127</v>
      </c>
      <c r="Q320" s="146">
        <v>0</v>
      </c>
      <c r="R320" s="71">
        <f t="shared" si="112"/>
        <v>6375</v>
      </c>
      <c r="S320" s="71">
        <f t="shared" si="113"/>
        <v>1798</v>
      </c>
      <c r="T320" s="71">
        <f t="shared" si="114"/>
        <v>4602</v>
      </c>
      <c r="U320" s="147">
        <f t="shared" si="115"/>
        <v>28202</v>
      </c>
      <c r="V320" s="75">
        <v>112</v>
      </c>
    </row>
    <row r="321" spans="1:22" s="30" customFormat="1" ht="20.100000000000001" customHeight="1" x14ac:dyDescent="0.25">
      <c r="A321" s="64">
        <v>27</v>
      </c>
      <c r="B321" s="377" t="s">
        <v>341</v>
      </c>
      <c r="C321" s="66" t="s">
        <v>34</v>
      </c>
      <c r="D321" s="382" t="s">
        <v>310</v>
      </c>
      <c r="E321" s="266" t="s">
        <v>286</v>
      </c>
      <c r="F321" s="176" t="s">
        <v>36</v>
      </c>
      <c r="G321" s="69">
        <v>44317</v>
      </c>
      <c r="H321" s="69">
        <v>44501</v>
      </c>
      <c r="I321" s="370">
        <v>30000</v>
      </c>
      <c r="J321" s="71">
        <v>0</v>
      </c>
      <c r="K321" s="145">
        <v>25</v>
      </c>
      <c r="L321" s="145">
        <f t="shared" si="107"/>
        <v>861</v>
      </c>
      <c r="M321" s="145">
        <f t="shared" si="108"/>
        <v>2130</v>
      </c>
      <c r="N321" s="71">
        <f t="shared" si="109"/>
        <v>345</v>
      </c>
      <c r="O321" s="71">
        <f t="shared" si="110"/>
        <v>912</v>
      </c>
      <c r="P321" s="71">
        <f t="shared" si="111"/>
        <v>2127</v>
      </c>
      <c r="Q321" s="146">
        <v>0</v>
      </c>
      <c r="R321" s="71">
        <f t="shared" si="112"/>
        <v>6375</v>
      </c>
      <c r="S321" s="71">
        <f t="shared" si="113"/>
        <v>1798</v>
      </c>
      <c r="T321" s="71">
        <f t="shared" si="114"/>
        <v>4602</v>
      </c>
      <c r="U321" s="147">
        <f t="shared" si="115"/>
        <v>28202</v>
      </c>
      <c r="V321" s="75">
        <v>112</v>
      </c>
    </row>
    <row r="322" spans="1:22" s="30" customFormat="1" ht="20.100000000000001" customHeight="1" x14ac:dyDescent="0.25">
      <c r="A322" s="64">
        <v>28</v>
      </c>
      <c r="B322" s="377" t="s">
        <v>342</v>
      </c>
      <c r="C322" s="66" t="s">
        <v>34</v>
      </c>
      <c r="D322" s="382" t="s">
        <v>310</v>
      </c>
      <c r="E322" s="266" t="s">
        <v>286</v>
      </c>
      <c r="F322" s="176" t="s">
        <v>36</v>
      </c>
      <c r="G322" s="69">
        <v>44378</v>
      </c>
      <c r="H322" s="69">
        <v>44562</v>
      </c>
      <c r="I322" s="370">
        <v>30000</v>
      </c>
      <c r="J322" s="71">
        <v>0</v>
      </c>
      <c r="K322" s="145">
        <v>25</v>
      </c>
      <c r="L322" s="145">
        <f t="shared" si="107"/>
        <v>861</v>
      </c>
      <c r="M322" s="145">
        <f t="shared" si="108"/>
        <v>2130</v>
      </c>
      <c r="N322" s="71">
        <f t="shared" si="109"/>
        <v>345</v>
      </c>
      <c r="O322" s="71">
        <f t="shared" si="110"/>
        <v>912</v>
      </c>
      <c r="P322" s="71">
        <f t="shared" si="111"/>
        <v>2127</v>
      </c>
      <c r="Q322" s="146">
        <v>0</v>
      </c>
      <c r="R322" s="71">
        <f t="shared" si="112"/>
        <v>6375</v>
      </c>
      <c r="S322" s="71">
        <f t="shared" si="113"/>
        <v>1798</v>
      </c>
      <c r="T322" s="71">
        <f t="shared" si="114"/>
        <v>4602</v>
      </c>
      <c r="U322" s="147">
        <f t="shared" si="115"/>
        <v>28202</v>
      </c>
      <c r="V322" s="75">
        <v>112</v>
      </c>
    </row>
    <row r="323" spans="1:22" s="30" customFormat="1" ht="20.100000000000001" customHeight="1" x14ac:dyDescent="0.25">
      <c r="A323" s="64">
        <v>29</v>
      </c>
      <c r="B323" s="377" t="s">
        <v>343</v>
      </c>
      <c r="C323" s="66" t="s">
        <v>34</v>
      </c>
      <c r="D323" s="382" t="s">
        <v>310</v>
      </c>
      <c r="E323" s="266" t="s">
        <v>286</v>
      </c>
      <c r="F323" s="176" t="s">
        <v>36</v>
      </c>
      <c r="G323" s="69">
        <v>44378</v>
      </c>
      <c r="H323" s="69">
        <v>44562</v>
      </c>
      <c r="I323" s="370">
        <v>30000</v>
      </c>
      <c r="J323" s="71">
        <v>0</v>
      </c>
      <c r="K323" s="145">
        <v>25</v>
      </c>
      <c r="L323" s="145">
        <f t="shared" si="107"/>
        <v>861</v>
      </c>
      <c r="M323" s="145">
        <f t="shared" si="108"/>
        <v>2130</v>
      </c>
      <c r="N323" s="71">
        <f t="shared" si="109"/>
        <v>345</v>
      </c>
      <c r="O323" s="71">
        <f t="shared" si="110"/>
        <v>912</v>
      </c>
      <c r="P323" s="71">
        <f t="shared" si="111"/>
        <v>2127</v>
      </c>
      <c r="Q323" s="146">
        <v>0</v>
      </c>
      <c r="R323" s="71">
        <f t="shared" si="112"/>
        <v>6375</v>
      </c>
      <c r="S323" s="71">
        <f t="shared" si="113"/>
        <v>1798</v>
      </c>
      <c r="T323" s="71">
        <f t="shared" si="114"/>
        <v>4602</v>
      </c>
      <c r="U323" s="147">
        <f t="shared" si="115"/>
        <v>28202</v>
      </c>
      <c r="V323" s="75">
        <v>112</v>
      </c>
    </row>
    <row r="324" spans="1:22" s="30" customFormat="1" ht="20.100000000000001" customHeight="1" x14ac:dyDescent="0.25">
      <c r="A324" s="64">
        <v>30</v>
      </c>
      <c r="B324" s="377" t="s">
        <v>344</v>
      </c>
      <c r="C324" s="66" t="s">
        <v>34</v>
      </c>
      <c r="D324" s="382" t="s">
        <v>310</v>
      </c>
      <c r="E324" s="266" t="s">
        <v>286</v>
      </c>
      <c r="F324" s="176" t="s">
        <v>36</v>
      </c>
      <c r="G324" s="69">
        <v>44378</v>
      </c>
      <c r="H324" s="69">
        <v>44562</v>
      </c>
      <c r="I324" s="370">
        <v>30000</v>
      </c>
      <c r="J324" s="71">
        <v>0</v>
      </c>
      <c r="K324" s="145">
        <v>25</v>
      </c>
      <c r="L324" s="145">
        <f t="shared" si="107"/>
        <v>861</v>
      </c>
      <c r="M324" s="145">
        <f t="shared" si="108"/>
        <v>2130</v>
      </c>
      <c r="N324" s="71">
        <f t="shared" si="109"/>
        <v>345</v>
      </c>
      <c r="O324" s="71">
        <f t="shared" si="110"/>
        <v>912</v>
      </c>
      <c r="P324" s="71">
        <f t="shared" si="111"/>
        <v>2127</v>
      </c>
      <c r="Q324" s="146">
        <v>0</v>
      </c>
      <c r="R324" s="71">
        <f t="shared" si="112"/>
        <v>6375</v>
      </c>
      <c r="S324" s="71">
        <f t="shared" si="113"/>
        <v>1798</v>
      </c>
      <c r="T324" s="71">
        <f t="shared" si="114"/>
        <v>4602</v>
      </c>
      <c r="U324" s="147">
        <f t="shared" si="115"/>
        <v>28202</v>
      </c>
      <c r="V324" s="75">
        <v>112</v>
      </c>
    </row>
    <row r="325" spans="1:22" s="30" customFormat="1" ht="20.100000000000001" customHeight="1" x14ac:dyDescent="0.25">
      <c r="A325" s="64">
        <v>31</v>
      </c>
      <c r="B325" s="377" t="s">
        <v>345</v>
      </c>
      <c r="C325" s="66" t="s">
        <v>34</v>
      </c>
      <c r="D325" s="382" t="s">
        <v>310</v>
      </c>
      <c r="E325" s="266" t="s">
        <v>286</v>
      </c>
      <c r="F325" s="176" t="s">
        <v>36</v>
      </c>
      <c r="G325" s="69">
        <v>44378</v>
      </c>
      <c r="H325" s="69">
        <v>44562</v>
      </c>
      <c r="I325" s="370">
        <v>30000</v>
      </c>
      <c r="J325" s="71">
        <v>0</v>
      </c>
      <c r="K325" s="145">
        <v>25</v>
      </c>
      <c r="L325" s="145">
        <f t="shared" si="107"/>
        <v>861</v>
      </c>
      <c r="M325" s="145">
        <f t="shared" si="108"/>
        <v>2130</v>
      </c>
      <c r="N325" s="71">
        <f t="shared" si="109"/>
        <v>345</v>
      </c>
      <c r="O325" s="71">
        <f t="shared" si="110"/>
        <v>912</v>
      </c>
      <c r="P325" s="71">
        <f t="shared" si="111"/>
        <v>2127</v>
      </c>
      <c r="Q325" s="146">
        <v>0</v>
      </c>
      <c r="R325" s="71">
        <f t="shared" si="112"/>
        <v>6375</v>
      </c>
      <c r="S325" s="71">
        <f t="shared" si="113"/>
        <v>1798</v>
      </c>
      <c r="T325" s="71">
        <f t="shared" si="114"/>
        <v>4602</v>
      </c>
      <c r="U325" s="147">
        <f t="shared" si="115"/>
        <v>28202</v>
      </c>
      <c r="V325" s="75">
        <v>112</v>
      </c>
    </row>
    <row r="326" spans="1:22" s="30" customFormat="1" ht="20.100000000000001" customHeight="1" x14ac:dyDescent="0.25">
      <c r="A326" s="64">
        <v>32</v>
      </c>
      <c r="B326" s="377" t="s">
        <v>346</v>
      </c>
      <c r="C326" s="66" t="s">
        <v>34</v>
      </c>
      <c r="D326" s="382" t="s">
        <v>310</v>
      </c>
      <c r="E326" s="266" t="s">
        <v>286</v>
      </c>
      <c r="F326" s="176" t="s">
        <v>36</v>
      </c>
      <c r="G326" s="69">
        <v>44378</v>
      </c>
      <c r="H326" s="69">
        <v>44562</v>
      </c>
      <c r="I326" s="370">
        <v>30000</v>
      </c>
      <c r="J326" s="71">
        <v>0</v>
      </c>
      <c r="K326" s="145">
        <v>25</v>
      </c>
      <c r="L326" s="145">
        <f t="shared" si="107"/>
        <v>861</v>
      </c>
      <c r="M326" s="145">
        <f t="shared" si="108"/>
        <v>2130</v>
      </c>
      <c r="N326" s="71">
        <f t="shared" si="109"/>
        <v>345</v>
      </c>
      <c r="O326" s="71">
        <f t="shared" si="110"/>
        <v>912</v>
      </c>
      <c r="P326" s="71">
        <f t="shared" si="111"/>
        <v>2127</v>
      </c>
      <c r="Q326" s="146">
        <v>0</v>
      </c>
      <c r="R326" s="71">
        <f t="shared" si="112"/>
        <v>6375</v>
      </c>
      <c r="S326" s="71">
        <f t="shared" si="113"/>
        <v>1798</v>
      </c>
      <c r="T326" s="71">
        <f t="shared" si="114"/>
        <v>4602</v>
      </c>
      <c r="U326" s="147">
        <f t="shared" si="115"/>
        <v>28202</v>
      </c>
      <c r="V326" s="75">
        <v>112</v>
      </c>
    </row>
    <row r="327" spans="1:22" s="30" customFormat="1" ht="20.100000000000001" customHeight="1" x14ac:dyDescent="0.25">
      <c r="A327" s="64">
        <v>33</v>
      </c>
      <c r="B327" s="377" t="s">
        <v>347</v>
      </c>
      <c r="C327" s="66" t="s">
        <v>34</v>
      </c>
      <c r="D327" s="382" t="s">
        <v>310</v>
      </c>
      <c r="E327" s="266" t="s">
        <v>286</v>
      </c>
      <c r="F327" s="176" t="s">
        <v>36</v>
      </c>
      <c r="G327" s="69">
        <v>44440</v>
      </c>
      <c r="H327" s="69">
        <v>44621</v>
      </c>
      <c r="I327" s="370">
        <v>30000</v>
      </c>
      <c r="J327" s="71">
        <v>0</v>
      </c>
      <c r="K327" s="145">
        <v>25</v>
      </c>
      <c r="L327" s="145">
        <f>+I327*2.87%</f>
        <v>861</v>
      </c>
      <c r="M327" s="145">
        <f>+I327*7.1%</f>
        <v>2130</v>
      </c>
      <c r="N327" s="71">
        <f>+I327*1.15%</f>
        <v>345</v>
      </c>
      <c r="O327" s="71">
        <f>+I327*3.04%</f>
        <v>912</v>
      </c>
      <c r="P327" s="71">
        <f>+I327*7.09%</f>
        <v>2127</v>
      </c>
      <c r="Q327" s="146">
        <v>0</v>
      </c>
      <c r="R327" s="71">
        <f>SUM(L327,M327,N327,O327,P327)</f>
        <v>6375</v>
      </c>
      <c r="S327" s="71">
        <f>SUM(J327,K327,L327,O327,Q327)</f>
        <v>1798</v>
      </c>
      <c r="T327" s="71">
        <f>SUM(M327,N327,P327)</f>
        <v>4602</v>
      </c>
      <c r="U327" s="147">
        <f>I327-S327</f>
        <v>28202</v>
      </c>
      <c r="V327" s="75">
        <v>112</v>
      </c>
    </row>
    <row r="328" spans="1:22" s="30" customFormat="1" ht="20.100000000000001" customHeight="1" x14ac:dyDescent="0.25">
      <c r="A328" s="64">
        <v>34</v>
      </c>
      <c r="B328" s="377" t="s">
        <v>348</v>
      </c>
      <c r="C328" s="66" t="s">
        <v>38</v>
      </c>
      <c r="D328" s="382" t="s">
        <v>310</v>
      </c>
      <c r="E328" s="266" t="s">
        <v>321</v>
      </c>
      <c r="F328" s="176" t="s">
        <v>36</v>
      </c>
      <c r="G328" s="69">
        <v>44317</v>
      </c>
      <c r="H328" s="69">
        <v>44501</v>
      </c>
      <c r="I328" s="370">
        <v>26250</v>
      </c>
      <c r="J328" s="71">
        <v>0</v>
      </c>
      <c r="K328" s="145">
        <v>25</v>
      </c>
      <c r="L328" s="145">
        <f t="shared" si="107"/>
        <v>753.375</v>
      </c>
      <c r="M328" s="145">
        <f t="shared" si="108"/>
        <v>1863.7499999999998</v>
      </c>
      <c r="N328" s="71">
        <f t="shared" si="109"/>
        <v>301.875</v>
      </c>
      <c r="O328" s="71">
        <f t="shared" si="110"/>
        <v>798</v>
      </c>
      <c r="P328" s="71">
        <f t="shared" si="111"/>
        <v>1861.1250000000002</v>
      </c>
      <c r="Q328" s="146">
        <v>0</v>
      </c>
      <c r="R328" s="71">
        <f t="shared" si="112"/>
        <v>5578.125</v>
      </c>
      <c r="S328" s="71">
        <f t="shared" si="113"/>
        <v>1576.375</v>
      </c>
      <c r="T328" s="71">
        <f t="shared" si="114"/>
        <v>4026.75</v>
      </c>
      <c r="U328" s="147">
        <f t="shared" si="115"/>
        <v>24673.625</v>
      </c>
      <c r="V328" s="75">
        <v>112</v>
      </c>
    </row>
    <row r="329" spans="1:22" s="30" customFormat="1" ht="20.100000000000001" customHeight="1" x14ac:dyDescent="0.25">
      <c r="A329" s="64">
        <v>35</v>
      </c>
      <c r="B329" s="377" t="s">
        <v>349</v>
      </c>
      <c r="C329" s="66" t="s">
        <v>38</v>
      </c>
      <c r="D329" s="382" t="s">
        <v>310</v>
      </c>
      <c r="E329" s="266" t="s">
        <v>321</v>
      </c>
      <c r="F329" s="176" t="s">
        <v>36</v>
      </c>
      <c r="G329" s="69">
        <v>44409</v>
      </c>
      <c r="H329" s="69">
        <v>44593</v>
      </c>
      <c r="I329" s="370">
        <v>26250</v>
      </c>
      <c r="J329" s="71">
        <v>0</v>
      </c>
      <c r="K329" s="145">
        <v>25</v>
      </c>
      <c r="L329" s="145">
        <f t="shared" si="107"/>
        <v>753.375</v>
      </c>
      <c r="M329" s="145">
        <f t="shared" si="108"/>
        <v>1863.7499999999998</v>
      </c>
      <c r="N329" s="71">
        <f t="shared" si="109"/>
        <v>301.875</v>
      </c>
      <c r="O329" s="71">
        <f t="shared" si="110"/>
        <v>798</v>
      </c>
      <c r="P329" s="71">
        <f t="shared" si="111"/>
        <v>1861.1250000000002</v>
      </c>
      <c r="Q329" s="146">
        <v>0</v>
      </c>
      <c r="R329" s="71">
        <f t="shared" si="112"/>
        <v>5578.125</v>
      </c>
      <c r="S329" s="71">
        <f t="shared" si="113"/>
        <v>1576.375</v>
      </c>
      <c r="T329" s="71">
        <f t="shared" si="114"/>
        <v>4026.75</v>
      </c>
      <c r="U329" s="147">
        <f t="shared" si="115"/>
        <v>24673.625</v>
      </c>
      <c r="V329" s="75">
        <v>112</v>
      </c>
    </row>
    <row r="330" spans="1:22" s="30" customFormat="1" ht="20.100000000000001" customHeight="1" x14ac:dyDescent="0.25">
      <c r="A330" s="64">
        <v>36</v>
      </c>
      <c r="B330" s="377" t="s">
        <v>350</v>
      </c>
      <c r="C330" s="66" t="s">
        <v>38</v>
      </c>
      <c r="D330" s="382" t="s">
        <v>310</v>
      </c>
      <c r="E330" s="266" t="s">
        <v>321</v>
      </c>
      <c r="F330" s="176" t="s">
        <v>36</v>
      </c>
      <c r="G330" s="110">
        <v>44287</v>
      </c>
      <c r="H330" s="110">
        <v>44470</v>
      </c>
      <c r="I330" s="370">
        <v>26250</v>
      </c>
      <c r="J330" s="71">
        <v>0</v>
      </c>
      <c r="K330" s="145">
        <v>25</v>
      </c>
      <c r="L330" s="145">
        <f t="shared" si="107"/>
        <v>753.375</v>
      </c>
      <c r="M330" s="145">
        <f t="shared" si="108"/>
        <v>1863.7499999999998</v>
      </c>
      <c r="N330" s="71">
        <f t="shared" si="109"/>
        <v>301.875</v>
      </c>
      <c r="O330" s="71">
        <f t="shared" si="110"/>
        <v>798</v>
      </c>
      <c r="P330" s="71">
        <f t="shared" si="111"/>
        <v>1861.1250000000002</v>
      </c>
      <c r="Q330" s="146">
        <v>0</v>
      </c>
      <c r="R330" s="71">
        <f t="shared" si="112"/>
        <v>5578.125</v>
      </c>
      <c r="S330" s="71">
        <f t="shared" si="113"/>
        <v>1576.375</v>
      </c>
      <c r="T330" s="71">
        <f t="shared" si="114"/>
        <v>4026.75</v>
      </c>
      <c r="U330" s="147">
        <f t="shared" si="115"/>
        <v>24673.625</v>
      </c>
      <c r="V330" s="75">
        <v>112</v>
      </c>
    </row>
    <row r="331" spans="1:22" s="30" customFormat="1" ht="20.100000000000001" customHeight="1" x14ac:dyDescent="0.25">
      <c r="A331" s="64">
        <v>37</v>
      </c>
      <c r="B331" s="377" t="s">
        <v>351</v>
      </c>
      <c r="C331" s="66" t="s">
        <v>38</v>
      </c>
      <c r="D331" s="382" t="s">
        <v>310</v>
      </c>
      <c r="E331" s="266" t="s">
        <v>321</v>
      </c>
      <c r="F331" s="176" t="s">
        <v>36</v>
      </c>
      <c r="G331" s="69">
        <v>44317</v>
      </c>
      <c r="H331" s="69">
        <v>44501</v>
      </c>
      <c r="I331" s="370">
        <v>26250</v>
      </c>
      <c r="J331" s="71">
        <v>0</v>
      </c>
      <c r="K331" s="145">
        <v>25</v>
      </c>
      <c r="L331" s="145">
        <f t="shared" si="107"/>
        <v>753.375</v>
      </c>
      <c r="M331" s="145">
        <f t="shared" si="108"/>
        <v>1863.7499999999998</v>
      </c>
      <c r="N331" s="71">
        <f t="shared" si="109"/>
        <v>301.875</v>
      </c>
      <c r="O331" s="71">
        <f t="shared" si="110"/>
        <v>798</v>
      </c>
      <c r="P331" s="71">
        <f t="shared" si="111"/>
        <v>1861.1250000000002</v>
      </c>
      <c r="Q331" s="146">
        <v>0</v>
      </c>
      <c r="R331" s="71">
        <f t="shared" si="112"/>
        <v>5578.125</v>
      </c>
      <c r="S331" s="71">
        <f t="shared" si="113"/>
        <v>1576.375</v>
      </c>
      <c r="T331" s="71">
        <f t="shared" si="114"/>
        <v>4026.75</v>
      </c>
      <c r="U331" s="147">
        <f t="shared" si="115"/>
        <v>24673.625</v>
      </c>
      <c r="V331" s="75">
        <v>112</v>
      </c>
    </row>
    <row r="332" spans="1:22" s="30" customFormat="1" ht="20.100000000000001" customHeight="1" x14ac:dyDescent="0.25">
      <c r="A332" s="64">
        <v>38</v>
      </c>
      <c r="B332" s="377" t="s">
        <v>352</v>
      </c>
      <c r="C332" s="66" t="s">
        <v>34</v>
      </c>
      <c r="D332" s="382" t="s">
        <v>310</v>
      </c>
      <c r="E332" s="266" t="s">
        <v>318</v>
      </c>
      <c r="F332" s="176" t="s">
        <v>36</v>
      </c>
      <c r="G332" s="69">
        <v>44317</v>
      </c>
      <c r="H332" s="69">
        <v>44501</v>
      </c>
      <c r="I332" s="370">
        <v>26250</v>
      </c>
      <c r="J332" s="71">
        <v>0</v>
      </c>
      <c r="K332" s="145">
        <v>25</v>
      </c>
      <c r="L332" s="145">
        <f t="shared" si="107"/>
        <v>753.375</v>
      </c>
      <c r="M332" s="145">
        <f t="shared" si="108"/>
        <v>1863.7499999999998</v>
      </c>
      <c r="N332" s="71">
        <f t="shared" si="109"/>
        <v>301.875</v>
      </c>
      <c r="O332" s="71">
        <f t="shared" si="110"/>
        <v>798</v>
      </c>
      <c r="P332" s="71">
        <f t="shared" si="111"/>
        <v>1861.1250000000002</v>
      </c>
      <c r="Q332" s="146">
        <v>0</v>
      </c>
      <c r="R332" s="71">
        <f t="shared" si="112"/>
        <v>5578.125</v>
      </c>
      <c r="S332" s="71">
        <f t="shared" si="113"/>
        <v>1576.375</v>
      </c>
      <c r="T332" s="71">
        <f t="shared" si="114"/>
        <v>4026.75</v>
      </c>
      <c r="U332" s="147">
        <f t="shared" si="115"/>
        <v>24673.625</v>
      </c>
      <c r="V332" s="75">
        <v>112</v>
      </c>
    </row>
    <row r="333" spans="1:22" s="30" customFormat="1" ht="20.100000000000001" customHeight="1" x14ac:dyDescent="0.25">
      <c r="A333" s="64">
        <v>39</v>
      </c>
      <c r="B333" s="377" t="s">
        <v>353</v>
      </c>
      <c r="C333" s="66" t="s">
        <v>34</v>
      </c>
      <c r="D333" s="382" t="s">
        <v>310</v>
      </c>
      <c r="E333" s="266" t="s">
        <v>318</v>
      </c>
      <c r="F333" s="176" t="s">
        <v>36</v>
      </c>
      <c r="G333" s="69">
        <v>44348</v>
      </c>
      <c r="H333" s="69">
        <v>44531</v>
      </c>
      <c r="I333" s="370">
        <v>26250</v>
      </c>
      <c r="J333" s="71">
        <v>0</v>
      </c>
      <c r="K333" s="145">
        <v>25</v>
      </c>
      <c r="L333" s="145">
        <f t="shared" si="107"/>
        <v>753.375</v>
      </c>
      <c r="M333" s="145">
        <f t="shared" si="108"/>
        <v>1863.7499999999998</v>
      </c>
      <c r="N333" s="71">
        <f t="shared" si="109"/>
        <v>301.875</v>
      </c>
      <c r="O333" s="71">
        <f t="shared" si="110"/>
        <v>798</v>
      </c>
      <c r="P333" s="71">
        <f t="shared" si="111"/>
        <v>1861.1250000000002</v>
      </c>
      <c r="Q333" s="146">
        <v>0</v>
      </c>
      <c r="R333" s="71">
        <f t="shared" si="112"/>
        <v>5578.125</v>
      </c>
      <c r="S333" s="71">
        <f t="shared" si="113"/>
        <v>1576.375</v>
      </c>
      <c r="T333" s="71">
        <f t="shared" si="114"/>
        <v>4026.75</v>
      </c>
      <c r="U333" s="147">
        <f t="shared" si="115"/>
        <v>24673.625</v>
      </c>
      <c r="V333" s="75">
        <v>112</v>
      </c>
    </row>
    <row r="334" spans="1:22" s="30" customFormat="1" ht="20.100000000000001" customHeight="1" x14ac:dyDescent="0.25">
      <c r="A334" s="64">
        <v>40</v>
      </c>
      <c r="B334" s="377" t="s">
        <v>354</v>
      </c>
      <c r="C334" s="66" t="s">
        <v>38</v>
      </c>
      <c r="D334" s="382" t="s">
        <v>310</v>
      </c>
      <c r="E334" s="266" t="s">
        <v>321</v>
      </c>
      <c r="F334" s="176" t="s">
        <v>36</v>
      </c>
      <c r="G334" s="69">
        <v>44348</v>
      </c>
      <c r="H334" s="69">
        <v>44531</v>
      </c>
      <c r="I334" s="370">
        <v>26250</v>
      </c>
      <c r="J334" s="71">
        <v>0</v>
      </c>
      <c r="K334" s="145">
        <v>25</v>
      </c>
      <c r="L334" s="145">
        <f t="shared" si="107"/>
        <v>753.375</v>
      </c>
      <c r="M334" s="145">
        <f t="shared" si="108"/>
        <v>1863.7499999999998</v>
      </c>
      <c r="N334" s="71">
        <f t="shared" si="109"/>
        <v>301.875</v>
      </c>
      <c r="O334" s="71">
        <f t="shared" si="110"/>
        <v>798</v>
      </c>
      <c r="P334" s="71">
        <f t="shared" si="111"/>
        <v>1861.1250000000002</v>
      </c>
      <c r="Q334" s="146">
        <v>0</v>
      </c>
      <c r="R334" s="71">
        <f t="shared" si="112"/>
        <v>5578.125</v>
      </c>
      <c r="S334" s="71">
        <f t="shared" si="113"/>
        <v>1576.375</v>
      </c>
      <c r="T334" s="71">
        <f t="shared" si="114"/>
        <v>4026.75</v>
      </c>
      <c r="U334" s="147">
        <f t="shared" si="115"/>
        <v>24673.625</v>
      </c>
      <c r="V334" s="75">
        <v>112</v>
      </c>
    </row>
    <row r="335" spans="1:22" s="30" customFormat="1" ht="20.100000000000001" customHeight="1" x14ac:dyDescent="0.25">
      <c r="A335" s="64">
        <v>41</v>
      </c>
      <c r="B335" s="377" t="s">
        <v>355</v>
      </c>
      <c r="C335" s="66" t="s">
        <v>38</v>
      </c>
      <c r="D335" s="382" t="s">
        <v>310</v>
      </c>
      <c r="E335" s="266" t="s">
        <v>321</v>
      </c>
      <c r="F335" s="176" t="s">
        <v>36</v>
      </c>
      <c r="G335" s="69">
        <v>44440</v>
      </c>
      <c r="H335" s="69">
        <v>44621</v>
      </c>
      <c r="I335" s="370">
        <v>26250</v>
      </c>
      <c r="J335" s="71">
        <v>0</v>
      </c>
      <c r="K335" s="145">
        <v>25</v>
      </c>
      <c r="L335" s="145">
        <f t="shared" si="107"/>
        <v>753.375</v>
      </c>
      <c r="M335" s="145">
        <f t="shared" si="108"/>
        <v>1863.7499999999998</v>
      </c>
      <c r="N335" s="71">
        <f t="shared" si="109"/>
        <v>301.875</v>
      </c>
      <c r="O335" s="71">
        <f t="shared" si="110"/>
        <v>798</v>
      </c>
      <c r="P335" s="71">
        <f t="shared" si="111"/>
        <v>1861.1250000000002</v>
      </c>
      <c r="Q335" s="146">
        <v>0</v>
      </c>
      <c r="R335" s="71">
        <f t="shared" si="112"/>
        <v>5578.125</v>
      </c>
      <c r="S335" s="71">
        <f t="shared" si="113"/>
        <v>1576.375</v>
      </c>
      <c r="T335" s="71">
        <f t="shared" si="114"/>
        <v>4026.75</v>
      </c>
      <c r="U335" s="147">
        <f t="shared" si="115"/>
        <v>24673.625</v>
      </c>
      <c r="V335" s="75">
        <v>112</v>
      </c>
    </row>
    <row r="336" spans="1:22" s="30" customFormat="1" ht="20.100000000000001" customHeight="1" x14ac:dyDescent="0.25">
      <c r="A336" s="64">
        <v>42</v>
      </c>
      <c r="B336" s="377" t="s">
        <v>356</v>
      </c>
      <c r="C336" s="66" t="s">
        <v>34</v>
      </c>
      <c r="D336" s="382" t="s">
        <v>310</v>
      </c>
      <c r="E336" s="266" t="s">
        <v>318</v>
      </c>
      <c r="F336" s="176" t="s">
        <v>36</v>
      </c>
      <c r="G336" s="69">
        <v>44440</v>
      </c>
      <c r="H336" s="69">
        <v>44621</v>
      </c>
      <c r="I336" s="370">
        <v>26250</v>
      </c>
      <c r="J336" s="71">
        <v>0</v>
      </c>
      <c r="K336" s="145">
        <v>25</v>
      </c>
      <c r="L336" s="145">
        <f t="shared" si="107"/>
        <v>753.375</v>
      </c>
      <c r="M336" s="145">
        <f t="shared" si="108"/>
        <v>1863.7499999999998</v>
      </c>
      <c r="N336" s="71">
        <f t="shared" si="109"/>
        <v>301.875</v>
      </c>
      <c r="O336" s="71">
        <f t="shared" si="110"/>
        <v>798</v>
      </c>
      <c r="P336" s="71">
        <f t="shared" si="111"/>
        <v>1861.1250000000002</v>
      </c>
      <c r="Q336" s="146">
        <v>0</v>
      </c>
      <c r="R336" s="71">
        <f t="shared" si="112"/>
        <v>5578.125</v>
      </c>
      <c r="S336" s="71">
        <f t="shared" si="113"/>
        <v>1576.375</v>
      </c>
      <c r="T336" s="71">
        <f t="shared" si="114"/>
        <v>4026.75</v>
      </c>
      <c r="U336" s="147">
        <f t="shared" si="115"/>
        <v>24673.625</v>
      </c>
      <c r="V336" s="75">
        <v>112</v>
      </c>
    </row>
    <row r="337" spans="1:22" s="30" customFormat="1" ht="20.100000000000001" customHeight="1" x14ac:dyDescent="0.25">
      <c r="A337" s="64">
        <v>43</v>
      </c>
      <c r="B337" s="377" t="s">
        <v>357</v>
      </c>
      <c r="C337" s="66" t="s">
        <v>38</v>
      </c>
      <c r="D337" s="382" t="s">
        <v>310</v>
      </c>
      <c r="E337" s="266" t="s">
        <v>321</v>
      </c>
      <c r="F337" s="176" t="s">
        <v>36</v>
      </c>
      <c r="G337" s="69">
        <v>44440</v>
      </c>
      <c r="H337" s="69">
        <v>44621</v>
      </c>
      <c r="I337" s="370">
        <v>26250</v>
      </c>
      <c r="J337" s="71">
        <v>0</v>
      </c>
      <c r="K337" s="145">
        <v>25</v>
      </c>
      <c r="L337" s="145">
        <f t="shared" si="107"/>
        <v>753.375</v>
      </c>
      <c r="M337" s="145">
        <f t="shared" si="108"/>
        <v>1863.7499999999998</v>
      </c>
      <c r="N337" s="71">
        <f t="shared" si="109"/>
        <v>301.875</v>
      </c>
      <c r="O337" s="71">
        <f t="shared" si="110"/>
        <v>798</v>
      </c>
      <c r="P337" s="71">
        <f t="shared" si="111"/>
        <v>1861.1250000000002</v>
      </c>
      <c r="Q337" s="146">
        <v>0</v>
      </c>
      <c r="R337" s="71">
        <f t="shared" si="112"/>
        <v>5578.125</v>
      </c>
      <c r="S337" s="71">
        <f t="shared" si="113"/>
        <v>1576.375</v>
      </c>
      <c r="T337" s="71">
        <f t="shared" si="114"/>
        <v>4026.75</v>
      </c>
      <c r="U337" s="147">
        <f t="shared" si="115"/>
        <v>24673.625</v>
      </c>
      <c r="V337" s="75">
        <v>112</v>
      </c>
    </row>
    <row r="338" spans="1:22" s="30" customFormat="1" ht="20.100000000000001" customHeight="1" x14ac:dyDescent="0.25">
      <c r="A338" s="64">
        <v>44</v>
      </c>
      <c r="B338" s="377" t="s">
        <v>358</v>
      </c>
      <c r="C338" s="66" t="s">
        <v>38</v>
      </c>
      <c r="D338" s="382" t="s">
        <v>310</v>
      </c>
      <c r="E338" s="266" t="s">
        <v>321</v>
      </c>
      <c r="F338" s="176" t="s">
        <v>36</v>
      </c>
      <c r="G338" s="69">
        <v>44440</v>
      </c>
      <c r="H338" s="69">
        <v>44621</v>
      </c>
      <c r="I338" s="370">
        <v>26250</v>
      </c>
      <c r="J338" s="71">
        <v>0</v>
      </c>
      <c r="K338" s="145">
        <v>25</v>
      </c>
      <c r="L338" s="145">
        <f t="shared" si="107"/>
        <v>753.375</v>
      </c>
      <c r="M338" s="145">
        <f t="shared" si="108"/>
        <v>1863.7499999999998</v>
      </c>
      <c r="N338" s="71">
        <f t="shared" si="109"/>
        <v>301.875</v>
      </c>
      <c r="O338" s="71">
        <f t="shared" si="110"/>
        <v>798</v>
      </c>
      <c r="P338" s="71">
        <f t="shared" si="111"/>
        <v>1861.1250000000002</v>
      </c>
      <c r="Q338" s="146">
        <v>0</v>
      </c>
      <c r="R338" s="71">
        <f t="shared" si="112"/>
        <v>5578.125</v>
      </c>
      <c r="S338" s="71">
        <f t="shared" si="113"/>
        <v>1576.375</v>
      </c>
      <c r="T338" s="71">
        <f t="shared" si="114"/>
        <v>4026.75</v>
      </c>
      <c r="U338" s="147">
        <f t="shared" si="115"/>
        <v>24673.625</v>
      </c>
      <c r="V338" s="75">
        <v>112</v>
      </c>
    </row>
    <row r="339" spans="1:22" s="30" customFormat="1" ht="20.100000000000001" customHeight="1" x14ac:dyDescent="0.25">
      <c r="A339" s="64">
        <v>45</v>
      </c>
      <c r="B339" s="377" t="s">
        <v>359</v>
      </c>
      <c r="C339" s="207" t="s">
        <v>38</v>
      </c>
      <c r="D339" s="382" t="s">
        <v>310</v>
      </c>
      <c r="E339" s="266" t="s">
        <v>316</v>
      </c>
      <c r="F339" s="176" t="s">
        <v>36</v>
      </c>
      <c r="G339" s="69">
        <v>44317</v>
      </c>
      <c r="H339" s="69">
        <v>44501</v>
      </c>
      <c r="I339" s="370">
        <v>30000</v>
      </c>
      <c r="J339" s="71">
        <v>0</v>
      </c>
      <c r="K339" s="145">
        <v>25</v>
      </c>
      <c r="L339" s="145">
        <f t="shared" si="107"/>
        <v>861</v>
      </c>
      <c r="M339" s="145">
        <f t="shared" si="108"/>
        <v>2130</v>
      </c>
      <c r="N339" s="71">
        <f t="shared" si="109"/>
        <v>345</v>
      </c>
      <c r="O339" s="71">
        <f t="shared" si="110"/>
        <v>912</v>
      </c>
      <c r="P339" s="71">
        <f t="shared" si="111"/>
        <v>2127</v>
      </c>
      <c r="Q339" s="146">
        <v>0</v>
      </c>
      <c r="R339" s="71">
        <f t="shared" si="112"/>
        <v>6375</v>
      </c>
      <c r="S339" s="71">
        <f t="shared" si="113"/>
        <v>1798</v>
      </c>
      <c r="T339" s="71">
        <f t="shared" si="114"/>
        <v>4602</v>
      </c>
      <c r="U339" s="147">
        <f t="shared" si="115"/>
        <v>28202</v>
      </c>
      <c r="V339" s="75">
        <v>112</v>
      </c>
    </row>
    <row r="340" spans="1:22" s="30" customFormat="1" ht="20.100000000000001" customHeight="1" x14ac:dyDescent="0.25">
      <c r="A340" s="64">
        <v>46</v>
      </c>
      <c r="B340" s="377" t="s">
        <v>360</v>
      </c>
      <c r="C340" s="66" t="s">
        <v>34</v>
      </c>
      <c r="D340" s="382" t="s">
        <v>310</v>
      </c>
      <c r="E340" s="266" t="s">
        <v>286</v>
      </c>
      <c r="F340" s="176" t="s">
        <v>36</v>
      </c>
      <c r="G340" s="69">
        <v>44317</v>
      </c>
      <c r="H340" s="69">
        <v>44501</v>
      </c>
      <c r="I340" s="370">
        <v>30000</v>
      </c>
      <c r="J340" s="71">
        <v>0</v>
      </c>
      <c r="K340" s="145">
        <v>25</v>
      </c>
      <c r="L340" s="145">
        <f t="shared" si="107"/>
        <v>861</v>
      </c>
      <c r="M340" s="145">
        <f t="shared" si="108"/>
        <v>2130</v>
      </c>
      <c r="N340" s="71">
        <f t="shared" si="109"/>
        <v>345</v>
      </c>
      <c r="O340" s="71">
        <f t="shared" si="110"/>
        <v>912</v>
      </c>
      <c r="P340" s="71">
        <f t="shared" si="111"/>
        <v>2127</v>
      </c>
      <c r="Q340" s="146">
        <v>0</v>
      </c>
      <c r="R340" s="71">
        <f t="shared" si="112"/>
        <v>6375</v>
      </c>
      <c r="S340" s="71">
        <f t="shared" si="113"/>
        <v>1798</v>
      </c>
      <c r="T340" s="71">
        <f t="shared" si="114"/>
        <v>4602</v>
      </c>
      <c r="U340" s="147">
        <f t="shared" si="115"/>
        <v>28202</v>
      </c>
      <c r="V340" s="75">
        <v>112</v>
      </c>
    </row>
    <row r="341" spans="1:22" s="30" customFormat="1" ht="20.100000000000001" customHeight="1" x14ac:dyDescent="0.25">
      <c r="A341" s="64">
        <v>47</v>
      </c>
      <c r="B341" s="377" t="s">
        <v>361</v>
      </c>
      <c r="C341" s="207" t="s">
        <v>38</v>
      </c>
      <c r="D341" s="382" t="s">
        <v>310</v>
      </c>
      <c r="E341" s="266" t="s">
        <v>316</v>
      </c>
      <c r="F341" s="176" t="s">
        <v>36</v>
      </c>
      <c r="G341" s="69">
        <v>44317</v>
      </c>
      <c r="H341" s="69">
        <v>44501</v>
      </c>
      <c r="I341" s="370">
        <v>30000</v>
      </c>
      <c r="J341" s="71">
        <v>0</v>
      </c>
      <c r="K341" s="145">
        <v>25</v>
      </c>
      <c r="L341" s="145">
        <f t="shared" si="107"/>
        <v>861</v>
      </c>
      <c r="M341" s="145">
        <f t="shared" si="108"/>
        <v>2130</v>
      </c>
      <c r="N341" s="71">
        <f t="shared" si="109"/>
        <v>345</v>
      </c>
      <c r="O341" s="71">
        <f t="shared" si="110"/>
        <v>912</v>
      </c>
      <c r="P341" s="71">
        <f t="shared" si="111"/>
        <v>2127</v>
      </c>
      <c r="Q341" s="146">
        <v>0</v>
      </c>
      <c r="R341" s="71">
        <f t="shared" si="112"/>
        <v>6375</v>
      </c>
      <c r="S341" s="71">
        <f t="shared" si="113"/>
        <v>1798</v>
      </c>
      <c r="T341" s="71">
        <f t="shared" si="114"/>
        <v>4602</v>
      </c>
      <c r="U341" s="147">
        <f t="shared" si="115"/>
        <v>28202</v>
      </c>
      <c r="V341" s="75">
        <v>112</v>
      </c>
    </row>
    <row r="342" spans="1:22" s="30" customFormat="1" ht="20.100000000000001" customHeight="1" thickBot="1" x14ac:dyDescent="0.3">
      <c r="A342" s="78">
        <v>48</v>
      </c>
      <c r="B342" s="398" t="s">
        <v>362</v>
      </c>
      <c r="C342" s="80" t="s">
        <v>34</v>
      </c>
      <c r="D342" s="389" t="s">
        <v>310</v>
      </c>
      <c r="E342" s="269" t="s">
        <v>286</v>
      </c>
      <c r="F342" s="109" t="s">
        <v>36</v>
      </c>
      <c r="G342" s="125">
        <v>44409</v>
      </c>
      <c r="H342" s="125">
        <v>44593</v>
      </c>
      <c r="I342" s="399">
        <v>30000</v>
      </c>
      <c r="J342" s="113">
        <v>0</v>
      </c>
      <c r="K342" s="112">
        <v>25</v>
      </c>
      <c r="L342" s="112">
        <f t="shared" si="107"/>
        <v>861</v>
      </c>
      <c r="M342" s="112">
        <f t="shared" si="108"/>
        <v>2130</v>
      </c>
      <c r="N342" s="113">
        <f t="shared" si="109"/>
        <v>345</v>
      </c>
      <c r="O342" s="113">
        <f t="shared" si="110"/>
        <v>912</v>
      </c>
      <c r="P342" s="113">
        <f t="shared" si="111"/>
        <v>2127</v>
      </c>
      <c r="Q342" s="128">
        <v>0</v>
      </c>
      <c r="R342" s="113">
        <f t="shared" si="112"/>
        <v>6375</v>
      </c>
      <c r="S342" s="113">
        <f t="shared" si="113"/>
        <v>1798</v>
      </c>
      <c r="T342" s="113">
        <f t="shared" si="114"/>
        <v>4602</v>
      </c>
      <c r="U342" s="115">
        <f t="shared" si="115"/>
        <v>28202</v>
      </c>
      <c r="V342" s="116">
        <v>112</v>
      </c>
    </row>
    <row r="343" spans="1:22" s="30" customFormat="1" ht="18" customHeight="1" thickBot="1" x14ac:dyDescent="0.3">
      <c r="A343" s="85"/>
      <c r="B343" s="129"/>
      <c r="C343" s="129"/>
      <c r="D343" s="129"/>
      <c r="E343" s="86"/>
      <c r="F343" s="86"/>
      <c r="G343" s="86"/>
      <c r="H343" s="87"/>
      <c r="I343" s="88">
        <f>SUM(I295:I342)</f>
        <v>1378750</v>
      </c>
      <c r="J343" s="88">
        <f>SUM(J295:J342)</f>
        <v>442.65</v>
      </c>
      <c r="K343" s="88">
        <f>SUM(K295:K342)</f>
        <v>1200</v>
      </c>
      <c r="L343" s="88">
        <f t="shared" ref="L343:U343" si="116">SUM(L295:L342)</f>
        <v>39570.125</v>
      </c>
      <c r="M343" s="88">
        <f t="shared" si="116"/>
        <v>97891.25</v>
      </c>
      <c r="N343" s="88">
        <f t="shared" si="116"/>
        <v>15855.625</v>
      </c>
      <c r="O343" s="88">
        <f t="shared" si="116"/>
        <v>41914</v>
      </c>
      <c r="P343" s="88">
        <f t="shared" si="116"/>
        <v>97753.375</v>
      </c>
      <c r="Q343" s="88">
        <f t="shared" si="116"/>
        <v>2380.2399999999998</v>
      </c>
      <c r="R343" s="88">
        <f t="shared" si="116"/>
        <v>292984.375</v>
      </c>
      <c r="S343" s="88">
        <f t="shared" si="116"/>
        <v>85507.014999999999</v>
      </c>
      <c r="T343" s="88">
        <f t="shared" si="116"/>
        <v>211500.25</v>
      </c>
      <c r="U343" s="88">
        <f t="shared" si="116"/>
        <v>1293242.9849999999</v>
      </c>
      <c r="V343" s="89"/>
    </row>
    <row r="344" spans="1:22" s="30" customFormat="1" ht="8.1" customHeight="1" thickBot="1" x14ac:dyDescent="0.3">
      <c r="A344" s="400"/>
      <c r="B344" s="401"/>
      <c r="C344" s="402"/>
      <c r="D344" s="402"/>
      <c r="E344" s="402"/>
      <c r="F344" s="402"/>
      <c r="G344" s="401"/>
      <c r="H344" s="401"/>
      <c r="I344" s="403"/>
      <c r="J344" s="403"/>
      <c r="K344" s="403"/>
      <c r="L344" s="403"/>
      <c r="M344" s="403"/>
      <c r="N344" s="403"/>
      <c r="O344" s="403"/>
      <c r="P344" s="403"/>
      <c r="Q344" s="403"/>
      <c r="R344" s="403"/>
      <c r="S344" s="403"/>
      <c r="T344" s="403"/>
      <c r="U344" s="403"/>
      <c r="V344" s="404"/>
    </row>
    <row r="345" spans="1:22" ht="16.5" thickBot="1" x14ac:dyDescent="0.3">
      <c r="A345" s="405">
        <f>+A22+A30+A35+A46+A51+A55+A64+A72+A77+A82+A91+A95+A99+A103+A110+A116+A120+A124+A129+A137+A145+A148+A152+A161+A167+A170+A189+A194+A201+A205+A210+A215+A220+A224+A232+A246+A253+A262+A291+A342</f>
        <v>202</v>
      </c>
      <c r="B345" s="406" t="s">
        <v>363</v>
      </c>
      <c r="C345" s="407"/>
      <c r="D345" s="407"/>
      <c r="E345" s="407"/>
      <c r="F345" s="407"/>
      <c r="G345" s="407"/>
      <c r="H345" s="408"/>
      <c r="I345" s="409">
        <f t="shared" ref="I345:U345" si="117">+I343+I292+I263+I254+I247+I233+I225+I221+I216+I211+I206+I202+I195+I190+I162+I153+I146+I138+I130+I125+I117+I121+I111+I104+I100+I92+I96+I83+I78+I73+I69+I65+I56+I52+I47+I36+I31+I23+I168+I149+I171</f>
        <v>8825675</v>
      </c>
      <c r="J345" s="409">
        <f t="shared" si="117"/>
        <v>379050.51</v>
      </c>
      <c r="K345" s="409">
        <f t="shared" si="117"/>
        <v>5050</v>
      </c>
      <c r="L345" s="409">
        <f t="shared" si="117"/>
        <v>253296.87249999997</v>
      </c>
      <c r="M345" s="409">
        <f t="shared" si="117"/>
        <v>626622.92499999993</v>
      </c>
      <c r="N345" s="409">
        <f t="shared" si="117"/>
        <v>92460.862500000032</v>
      </c>
      <c r="O345" s="409">
        <f t="shared" si="117"/>
        <v>268300.51999999996</v>
      </c>
      <c r="P345" s="409">
        <f t="shared" si="117"/>
        <v>625740.35749999993</v>
      </c>
      <c r="Q345" s="409">
        <f t="shared" si="117"/>
        <v>15471.559999999998</v>
      </c>
      <c r="R345" s="409">
        <f t="shared" si="117"/>
        <v>1876061.5375000008</v>
      </c>
      <c r="S345" s="409">
        <f t="shared" si="117"/>
        <v>921169.44250000012</v>
      </c>
      <c r="T345" s="409">
        <f t="shared" si="117"/>
        <v>1344824.1450000005</v>
      </c>
      <c r="U345" s="409">
        <f t="shared" si="117"/>
        <v>7904505.5375000006</v>
      </c>
      <c r="V345" s="410"/>
    </row>
    <row r="346" spans="1:22" s="8" customFormat="1" hidden="1" x14ac:dyDescent="0.25">
      <c r="A346" s="411"/>
      <c r="B346" s="412"/>
      <c r="C346" s="412"/>
      <c r="D346" s="412"/>
      <c r="E346" s="412"/>
      <c r="F346" s="412"/>
      <c r="G346" s="412"/>
      <c r="H346" s="412"/>
      <c r="I346" s="413"/>
      <c r="J346" s="413"/>
      <c r="K346" s="413"/>
      <c r="L346" s="413"/>
      <c r="M346" s="413"/>
      <c r="N346" s="413"/>
      <c r="O346" s="413"/>
      <c r="P346" s="413"/>
      <c r="Q346" s="413"/>
      <c r="R346" s="413"/>
      <c r="S346" s="413"/>
      <c r="T346" s="413"/>
      <c r="U346" s="413"/>
      <c r="V346" s="404"/>
    </row>
    <row r="347" spans="1:22" hidden="1" x14ac:dyDescent="0.25">
      <c r="A347" s="414"/>
      <c r="B347" s="415"/>
      <c r="C347" s="415"/>
      <c r="D347" s="415"/>
      <c r="E347" s="415"/>
      <c r="F347" s="415"/>
      <c r="G347" s="415"/>
      <c r="H347" s="415"/>
      <c r="I347" s="416">
        <v>8825675</v>
      </c>
      <c r="J347" s="416">
        <v>379050.51</v>
      </c>
      <c r="K347" s="416">
        <v>5050</v>
      </c>
      <c r="L347" s="416">
        <v>253296.97</v>
      </c>
      <c r="M347" s="416">
        <v>626622.93999999994</v>
      </c>
      <c r="N347" s="416">
        <v>92460.96</v>
      </c>
      <c r="O347" s="416">
        <v>268300.52</v>
      </c>
      <c r="P347" s="416">
        <v>625740.46</v>
      </c>
      <c r="Q347" s="416">
        <v>15471.56</v>
      </c>
      <c r="R347" s="416"/>
      <c r="S347" s="416"/>
      <c r="T347" s="416"/>
      <c r="U347" s="416"/>
      <c r="V347" s="417"/>
    </row>
    <row r="348" spans="1:22" s="420" customFormat="1" hidden="1" x14ac:dyDescent="0.25">
      <c r="A348" s="411"/>
      <c r="B348" s="412"/>
      <c r="C348" s="418"/>
      <c r="D348" s="412"/>
      <c r="E348" s="412"/>
      <c r="F348" s="412"/>
      <c r="G348" s="412"/>
      <c r="H348" s="412"/>
      <c r="I348" s="419">
        <f t="shared" ref="I348:P348" si="118">+I345-I347</f>
        <v>0</v>
      </c>
      <c r="J348" s="419">
        <f t="shared" si="118"/>
        <v>0</v>
      </c>
      <c r="K348" s="419">
        <f t="shared" si="118"/>
        <v>0</v>
      </c>
      <c r="L348" s="419">
        <f>+L345-L347</f>
        <v>-9.750000003259629E-2</v>
      </c>
      <c r="M348" s="419">
        <f t="shared" si="118"/>
        <v>-1.5000000013969839E-2</v>
      </c>
      <c r="N348" s="419">
        <f t="shared" si="118"/>
        <v>-9.7499999974388629E-2</v>
      </c>
      <c r="O348" s="419">
        <f t="shared" si="118"/>
        <v>0</v>
      </c>
      <c r="P348" s="419">
        <f t="shared" si="118"/>
        <v>-0.1025000000372529</v>
      </c>
      <c r="Q348" s="419">
        <f>+Q345-Q347</f>
        <v>0</v>
      </c>
      <c r="R348" s="413"/>
      <c r="S348" s="413"/>
      <c r="T348" s="413"/>
      <c r="U348" s="413"/>
      <c r="V348" s="43"/>
    </row>
    <row r="349" spans="1:22" s="428" customFormat="1" ht="29.25" customHeight="1" x14ac:dyDescent="0.25">
      <c r="A349" s="421" t="s">
        <v>364</v>
      </c>
      <c r="B349" s="421"/>
      <c r="C349" s="422"/>
      <c r="D349" s="423"/>
      <c r="E349" s="423"/>
      <c r="F349" s="423"/>
      <c r="G349" s="424"/>
      <c r="H349" s="425"/>
      <c r="I349" s="426" t="e">
        <f>+I345-#REF!</f>
        <v>#REF!</v>
      </c>
      <c r="J349" s="424"/>
      <c r="K349" s="424"/>
      <c r="L349" s="424"/>
      <c r="M349" s="427" t="s">
        <v>365</v>
      </c>
      <c r="N349" s="427"/>
      <c r="O349" s="427"/>
      <c r="P349" s="427"/>
      <c r="R349" s="429"/>
      <c r="S349" s="429"/>
      <c r="T349" s="429"/>
      <c r="U349" s="429"/>
    </row>
    <row r="350" spans="1:22" ht="18.75" x14ac:dyDescent="0.3">
      <c r="A350" s="7"/>
      <c r="B350" s="430"/>
      <c r="C350" s="431"/>
      <c r="D350" s="432"/>
      <c r="E350" s="432"/>
      <c r="F350" s="152"/>
      <c r="G350" s="433"/>
      <c r="H350" s="158"/>
      <c r="I350" s="434"/>
      <c r="J350" s="435">
        <f>+J349-J345</f>
        <v>-379050.51</v>
      </c>
      <c r="K350" s="10"/>
      <c r="L350" s="10"/>
      <c r="M350" s="436"/>
      <c r="N350" s="437"/>
      <c r="O350" s="436"/>
      <c r="P350" s="438"/>
      <c r="Q350" s="11"/>
      <c r="R350" s="4"/>
    </row>
    <row r="351" spans="1:22" x14ac:dyDescent="0.25">
      <c r="A351" s="7"/>
      <c r="B351" s="430"/>
      <c r="C351" s="431"/>
      <c r="D351" s="404"/>
      <c r="E351" s="404"/>
      <c r="F351" s="152"/>
      <c r="G351" s="433"/>
      <c r="H351" s="158"/>
      <c r="I351" s="434"/>
      <c r="J351" s="431"/>
      <c r="K351" s="10"/>
      <c r="L351" s="10"/>
      <c r="M351" s="436"/>
      <c r="N351" s="437"/>
      <c r="O351" s="436"/>
      <c r="P351" s="438"/>
      <c r="Q351" s="11"/>
    </row>
    <row r="352" spans="1:22" x14ac:dyDescent="0.25">
      <c r="A352" s="439" t="s">
        <v>366</v>
      </c>
      <c r="B352" s="439"/>
      <c r="C352" s="440"/>
      <c r="D352" s="404"/>
      <c r="E352" s="404"/>
      <c r="F352" s="441"/>
      <c r="G352" s="441"/>
      <c r="H352" s="442"/>
      <c r="I352" s="434"/>
      <c r="J352" s="431"/>
      <c r="K352" s="10"/>
      <c r="L352" s="10"/>
      <c r="M352" s="443" t="s">
        <v>367</v>
      </c>
      <c r="N352" s="443"/>
      <c r="O352" s="443"/>
      <c r="P352" s="443"/>
      <c r="Q352" s="11"/>
    </row>
    <row r="353" spans="1:17" ht="18.75" x14ac:dyDescent="0.3">
      <c r="A353" s="439" t="s">
        <v>368</v>
      </c>
      <c r="B353" s="439"/>
      <c r="C353" s="440"/>
      <c r="D353" s="432"/>
      <c r="E353" s="432"/>
      <c r="F353" s="444"/>
      <c r="G353" s="434"/>
      <c r="H353" s="158"/>
      <c r="I353" s="434"/>
      <c r="J353" s="431"/>
      <c r="K353" s="10"/>
      <c r="L353" s="10"/>
      <c r="M353" s="443" t="s">
        <v>369</v>
      </c>
      <c r="N353" s="443"/>
      <c r="O353" s="443"/>
      <c r="P353" s="443"/>
      <c r="Q353" s="11"/>
    </row>
    <row r="354" spans="1:17" ht="18.75" x14ac:dyDescent="0.3">
      <c r="A354" s="7"/>
      <c r="B354" s="8"/>
      <c r="C354" s="9"/>
      <c r="D354" s="445"/>
      <c r="E354" s="445"/>
      <c r="F354" s="9"/>
      <c r="G354" s="4"/>
      <c r="H354" s="5"/>
      <c r="J354" s="431"/>
      <c r="K354" s="10"/>
      <c r="L354" s="10"/>
      <c r="M354" s="10"/>
      <c r="N354" s="11"/>
      <c r="O354" s="10"/>
      <c r="P354" s="10"/>
      <c r="Q354" s="11"/>
    </row>
    <row r="356" spans="1:17" x14ac:dyDescent="0.25">
      <c r="E356" s="446"/>
      <c r="H356" s="4"/>
      <c r="I356" s="4"/>
      <c r="K356" s="4"/>
      <c r="L356" s="4"/>
      <c r="M356" s="4"/>
    </row>
    <row r="357" spans="1:17" x14ac:dyDescent="0.25">
      <c r="E357" s="446"/>
      <c r="H357" s="4"/>
      <c r="I357" s="4"/>
      <c r="K357" s="4"/>
      <c r="L357" s="4"/>
      <c r="M357" s="4"/>
    </row>
    <row r="358" spans="1:17" x14ac:dyDescent="0.25">
      <c r="E358" s="446"/>
      <c r="H358" s="4"/>
      <c r="I358" s="4"/>
      <c r="K358" s="4"/>
      <c r="L358" s="4"/>
      <c r="M358" s="4"/>
    </row>
    <row r="359" spans="1:17" x14ac:dyDescent="0.25">
      <c r="E359" s="446"/>
      <c r="H359" s="4"/>
      <c r="I359" s="4"/>
      <c r="K359" s="4"/>
      <c r="L359" s="4"/>
      <c r="M359" s="4"/>
    </row>
    <row r="360" spans="1:17" x14ac:dyDescent="0.25">
      <c r="E360" s="446"/>
      <c r="H360" s="4"/>
      <c r="I360" s="4"/>
      <c r="K360" s="4"/>
      <c r="L360" s="4"/>
      <c r="M360" s="4"/>
    </row>
    <row r="361" spans="1:17" x14ac:dyDescent="0.25">
      <c r="E361" s="446"/>
      <c r="H361" s="4"/>
      <c r="I361" s="4"/>
      <c r="K361" s="4"/>
      <c r="L361" s="4"/>
      <c r="M361" s="4"/>
    </row>
    <row r="362" spans="1:17" x14ac:dyDescent="0.25">
      <c r="E362" s="446"/>
      <c r="H362" s="4"/>
      <c r="I362" s="4"/>
      <c r="K362" s="4"/>
      <c r="L362" s="4"/>
      <c r="M362" s="4"/>
    </row>
    <row r="363" spans="1:17" x14ac:dyDescent="0.25">
      <c r="E363" s="446"/>
      <c r="H363" s="4"/>
      <c r="I363" s="4"/>
      <c r="K363" s="4"/>
      <c r="L363" s="4"/>
      <c r="M363" s="4"/>
    </row>
    <row r="364" spans="1:17" x14ac:dyDescent="0.25">
      <c r="E364" s="446"/>
      <c r="H364" s="4"/>
      <c r="I364" s="4"/>
      <c r="K364" s="4"/>
      <c r="L364" s="4"/>
      <c r="M364" s="4"/>
    </row>
    <row r="365" spans="1:17" x14ac:dyDescent="0.25">
      <c r="E365" s="446"/>
      <c r="H365" s="4"/>
      <c r="I365" s="4"/>
      <c r="K365" s="4"/>
      <c r="L365" s="4"/>
      <c r="M365" s="4"/>
    </row>
    <row r="366" spans="1:17" x14ac:dyDescent="0.25">
      <c r="E366" s="446"/>
      <c r="H366" s="4"/>
      <c r="I366" s="4"/>
      <c r="K366" s="4"/>
      <c r="L366" s="4"/>
      <c r="M366" s="4"/>
    </row>
    <row r="367" spans="1:17" x14ac:dyDescent="0.25">
      <c r="E367" s="446"/>
      <c r="H367" s="4"/>
      <c r="I367" s="4"/>
      <c r="K367" s="4"/>
      <c r="L367" s="4"/>
      <c r="M367" s="4"/>
    </row>
    <row r="368" spans="1:17" x14ac:dyDescent="0.25">
      <c r="E368" s="446"/>
      <c r="H368" s="4"/>
      <c r="I368" s="4"/>
      <c r="K368" s="4"/>
      <c r="L368" s="4"/>
      <c r="M368" s="4"/>
    </row>
    <row r="369" spans="5:13" x14ac:dyDescent="0.25">
      <c r="E369" s="446"/>
      <c r="H369" s="4"/>
      <c r="I369" s="4"/>
      <c r="K369" s="4"/>
      <c r="L369" s="4"/>
      <c r="M369" s="4"/>
    </row>
    <row r="370" spans="5:13" x14ac:dyDescent="0.25">
      <c r="E370" s="446"/>
      <c r="H370" s="4"/>
      <c r="I370" s="4"/>
      <c r="K370" s="4"/>
      <c r="L370" s="4"/>
      <c r="M370" s="4"/>
    </row>
    <row r="371" spans="5:13" x14ac:dyDescent="0.25">
      <c r="E371" s="446"/>
      <c r="H371" s="4"/>
      <c r="I371" s="4"/>
      <c r="K371" s="4"/>
      <c r="L371" s="4"/>
      <c r="M371" s="4"/>
    </row>
    <row r="372" spans="5:13" x14ac:dyDescent="0.25">
      <c r="E372" s="446"/>
      <c r="H372" s="4"/>
      <c r="I372" s="4"/>
      <c r="K372" s="4"/>
      <c r="L372" s="4"/>
      <c r="M372" s="4"/>
    </row>
    <row r="373" spans="5:13" x14ac:dyDescent="0.25">
      <c r="E373" s="446"/>
      <c r="H373" s="4"/>
      <c r="I373" s="4"/>
      <c r="K373" s="4"/>
      <c r="L373" s="4"/>
      <c r="M373" s="4"/>
    </row>
    <row r="374" spans="5:13" x14ac:dyDescent="0.25">
      <c r="E374" s="446"/>
      <c r="H374" s="4"/>
      <c r="I374" s="4"/>
      <c r="K374" s="4"/>
      <c r="L374" s="4"/>
      <c r="M374" s="4"/>
    </row>
    <row r="375" spans="5:13" x14ac:dyDescent="0.25">
      <c r="E375" s="446"/>
      <c r="H375" s="4"/>
      <c r="I375" s="4"/>
      <c r="K375" s="4"/>
      <c r="L375" s="4"/>
      <c r="M375" s="4"/>
    </row>
    <row r="376" spans="5:13" x14ac:dyDescent="0.25">
      <c r="E376" s="446"/>
      <c r="H376" s="4"/>
      <c r="I376" s="4"/>
      <c r="K376" s="4"/>
      <c r="L376" s="4"/>
      <c r="M376" s="4"/>
    </row>
    <row r="377" spans="5:13" x14ac:dyDescent="0.25">
      <c r="E377" s="446"/>
      <c r="H377" s="4"/>
      <c r="I377" s="4"/>
      <c r="K377" s="4"/>
      <c r="L377" s="4"/>
      <c r="M377" s="4"/>
    </row>
    <row r="378" spans="5:13" x14ac:dyDescent="0.25">
      <c r="E378" s="446"/>
      <c r="H378" s="4"/>
      <c r="I378" s="4"/>
      <c r="K378" s="4"/>
      <c r="L378" s="4"/>
      <c r="M378" s="4"/>
    </row>
    <row r="379" spans="5:13" x14ac:dyDescent="0.25">
      <c r="E379" s="446"/>
      <c r="H379" s="4"/>
      <c r="I379" s="4"/>
      <c r="K379" s="4"/>
      <c r="L379" s="4"/>
      <c r="M379" s="4"/>
    </row>
    <row r="380" spans="5:13" x14ac:dyDescent="0.25">
      <c r="E380" s="446"/>
      <c r="H380" s="4"/>
      <c r="I380" s="4"/>
      <c r="K380" s="4"/>
      <c r="L380" s="4"/>
      <c r="M380" s="4"/>
    </row>
    <row r="381" spans="5:13" x14ac:dyDescent="0.25">
      <c r="E381" s="446"/>
      <c r="H381" s="4"/>
      <c r="I381" s="4"/>
      <c r="K381" s="4"/>
      <c r="L381" s="4"/>
      <c r="M381" s="4"/>
    </row>
    <row r="382" spans="5:13" x14ac:dyDescent="0.25">
      <c r="E382" s="446"/>
      <c r="H382" s="4"/>
      <c r="I382" s="4"/>
      <c r="K382" s="4"/>
      <c r="L382" s="4"/>
      <c r="M382" s="4"/>
    </row>
    <row r="383" spans="5:13" x14ac:dyDescent="0.25">
      <c r="E383" s="446"/>
      <c r="H383" s="4"/>
      <c r="I383" s="4"/>
      <c r="K383" s="4"/>
      <c r="L383" s="4"/>
      <c r="M383" s="4"/>
    </row>
    <row r="384" spans="5:13" x14ac:dyDescent="0.25">
      <c r="E384" s="446"/>
      <c r="H384" s="4"/>
      <c r="I384" s="4"/>
      <c r="K384" s="4"/>
      <c r="L384" s="4"/>
      <c r="M384" s="4"/>
    </row>
  </sheetData>
  <mergeCells count="156">
    <mergeCell ref="D354:E354"/>
    <mergeCell ref="D350:E350"/>
    <mergeCell ref="A352:B352"/>
    <mergeCell ref="F352:G352"/>
    <mergeCell ref="M352:P352"/>
    <mergeCell ref="A353:B353"/>
    <mergeCell ref="D353:E353"/>
    <mergeCell ref="M353:P353"/>
    <mergeCell ref="A292:H292"/>
    <mergeCell ref="A294:F294"/>
    <mergeCell ref="G294:V294"/>
    <mergeCell ref="A343:H343"/>
    <mergeCell ref="B345:H345"/>
    <mergeCell ref="A349:B349"/>
    <mergeCell ref="M349:P349"/>
    <mergeCell ref="A254:H254"/>
    <mergeCell ref="A256:F256"/>
    <mergeCell ref="G256:V256"/>
    <mergeCell ref="A263:H263"/>
    <mergeCell ref="A265:F265"/>
    <mergeCell ref="G265:V265"/>
    <mergeCell ref="A233:H233"/>
    <mergeCell ref="A235:F235"/>
    <mergeCell ref="G235:V235"/>
    <mergeCell ref="A247:H247"/>
    <mergeCell ref="A249:F249"/>
    <mergeCell ref="G249:V249"/>
    <mergeCell ref="A221:H221"/>
    <mergeCell ref="A223:F223"/>
    <mergeCell ref="G223:V223"/>
    <mergeCell ref="A225:H225"/>
    <mergeCell ref="A227:F227"/>
    <mergeCell ref="G227:V227"/>
    <mergeCell ref="A211:H211"/>
    <mergeCell ref="A213:E213"/>
    <mergeCell ref="F213:V213"/>
    <mergeCell ref="A216:H216"/>
    <mergeCell ref="A218:F218"/>
    <mergeCell ref="G218:V218"/>
    <mergeCell ref="A202:H202"/>
    <mergeCell ref="A204:E204"/>
    <mergeCell ref="F204:V204"/>
    <mergeCell ref="A206:H206"/>
    <mergeCell ref="A208:E208"/>
    <mergeCell ref="F208:V208"/>
    <mergeCell ref="A190:H190"/>
    <mergeCell ref="A192:E192"/>
    <mergeCell ref="F192:V192"/>
    <mergeCell ref="A195:H195"/>
    <mergeCell ref="A197:E197"/>
    <mergeCell ref="F197:V197"/>
    <mergeCell ref="A155:V155"/>
    <mergeCell ref="A162:H162"/>
    <mergeCell ref="A164:V164"/>
    <mergeCell ref="A169:E169"/>
    <mergeCell ref="F169:V169"/>
    <mergeCell ref="A173:E173"/>
    <mergeCell ref="F173:V173"/>
    <mergeCell ref="A146:H146"/>
    <mergeCell ref="A147:E147"/>
    <mergeCell ref="F147:V147"/>
    <mergeCell ref="A151:E151"/>
    <mergeCell ref="F151:V151"/>
    <mergeCell ref="A153:H153"/>
    <mergeCell ref="A130:H130"/>
    <mergeCell ref="A132:E132"/>
    <mergeCell ref="F132:V132"/>
    <mergeCell ref="A138:H138"/>
    <mergeCell ref="A140:E140"/>
    <mergeCell ref="F140:V140"/>
    <mergeCell ref="A121:H121"/>
    <mergeCell ref="A123:E123"/>
    <mergeCell ref="F123:V123"/>
    <mergeCell ref="A125:H125"/>
    <mergeCell ref="A127:E127"/>
    <mergeCell ref="S127:V127"/>
    <mergeCell ref="A111:H111"/>
    <mergeCell ref="A113:E113"/>
    <mergeCell ref="F113:V113"/>
    <mergeCell ref="A117:H117"/>
    <mergeCell ref="A119:E119"/>
    <mergeCell ref="F119:V119"/>
    <mergeCell ref="A100:H100"/>
    <mergeCell ref="A102:E102"/>
    <mergeCell ref="F102:V102"/>
    <mergeCell ref="A104:H104"/>
    <mergeCell ref="A106:E106"/>
    <mergeCell ref="F106:V106"/>
    <mergeCell ref="A92:H92"/>
    <mergeCell ref="A94:E94"/>
    <mergeCell ref="F94:V94"/>
    <mergeCell ref="A96:H96"/>
    <mergeCell ref="A98:E98"/>
    <mergeCell ref="F98:V98"/>
    <mergeCell ref="A78:H78"/>
    <mergeCell ref="A80:E80"/>
    <mergeCell ref="F80:V80"/>
    <mergeCell ref="A83:H83"/>
    <mergeCell ref="A85:E85"/>
    <mergeCell ref="F85:V85"/>
    <mergeCell ref="A69:H69"/>
    <mergeCell ref="A71:E71"/>
    <mergeCell ref="F71:V71"/>
    <mergeCell ref="A73:H73"/>
    <mergeCell ref="A75:E75"/>
    <mergeCell ref="F75:V75"/>
    <mergeCell ref="A56:H56"/>
    <mergeCell ref="A58:E58"/>
    <mergeCell ref="F58:V58"/>
    <mergeCell ref="A65:H65"/>
    <mergeCell ref="A67:E67"/>
    <mergeCell ref="F67:V67"/>
    <mergeCell ref="A47:H47"/>
    <mergeCell ref="A49:E49"/>
    <mergeCell ref="F49:V49"/>
    <mergeCell ref="A52:H52"/>
    <mergeCell ref="A54:E54"/>
    <mergeCell ref="F54:V54"/>
    <mergeCell ref="A31:H31"/>
    <mergeCell ref="A33:E33"/>
    <mergeCell ref="F33:V33"/>
    <mergeCell ref="A36:H36"/>
    <mergeCell ref="A38:E38"/>
    <mergeCell ref="F38:V38"/>
    <mergeCell ref="A17:E17"/>
    <mergeCell ref="A23:H23"/>
    <mergeCell ref="A25:E25"/>
    <mergeCell ref="F25:V25"/>
    <mergeCell ref="A27:H27"/>
    <mergeCell ref="A29:E29"/>
    <mergeCell ref="F29:V29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K13:K15"/>
    <mergeCell ref="L13:R13"/>
    <mergeCell ref="S13:T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0.55118110236220474" bottom="1.0236220472440944" header="0.23622047244094491" footer="0.31496062992125984"/>
  <pageSetup paperSize="5" scale="42" orientation="landscape" r:id="rId1"/>
  <headerFooter>
    <oddFooter>&amp;A&amp;RPágina &amp;P</oddFooter>
  </headerFooter>
  <rowBreaks count="6" manualBreakCount="6">
    <brk id="69" max="21" man="1"/>
    <brk id="118" max="21" man="1"/>
    <brk id="172" max="21" man="1"/>
    <brk id="196" max="16383" man="1"/>
    <brk id="233" max="16383" man="1"/>
    <brk id="28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CONTRATADOS SEPT 2021</vt:lpstr>
      <vt:lpstr>'NOMINA CONTRATADOS SEPT 2021'!Área_de_impresión</vt:lpstr>
      <vt:lpstr>'NOMINA CONTRATADOS SEPT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Cristina Otanez Guzman</dc:creator>
  <cp:lastModifiedBy>Genesis Cristina Otanez Guzman</cp:lastModifiedBy>
  <dcterms:created xsi:type="dcterms:W3CDTF">2021-10-14T16:01:12Z</dcterms:created>
  <dcterms:modified xsi:type="dcterms:W3CDTF">2021-10-14T16:03:06Z</dcterms:modified>
</cp:coreProperties>
</file>