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Contratado\"/>
    </mc:Choice>
  </mc:AlternateContent>
  <bookViews>
    <workbookView xWindow="0" yWindow="0" windowWidth="24000" windowHeight="9735"/>
  </bookViews>
  <sheets>
    <sheet name="NOMINA CONTRATADOS NOVIEMB 2021" sheetId="1" r:id="rId1"/>
  </sheets>
  <definedNames>
    <definedName name="_xlnm.Print_Area" localSheetId="0">'NOMINA CONTRATADOS NOVIEMB 2021'!$A$1:$V$421</definedName>
    <definedName name="_xlnm.Print_Titles" localSheetId="0">'NOMINA CONTRATADOS NOVIEMB 2021'!$11:$15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6" i="1" l="1"/>
  <c r="A415" i="1"/>
  <c r="Q413" i="1"/>
  <c r="K413" i="1"/>
  <c r="J413" i="1"/>
  <c r="I413" i="1"/>
  <c r="S412" i="1"/>
  <c r="U412" i="1" s="1"/>
  <c r="P412" i="1"/>
  <c r="O412" i="1"/>
  <c r="N412" i="1"/>
  <c r="M412" i="1"/>
  <c r="R412" i="1" s="1"/>
  <c r="L412" i="1"/>
  <c r="T411" i="1"/>
  <c r="P411" i="1"/>
  <c r="O411" i="1"/>
  <c r="N411" i="1"/>
  <c r="M411" i="1"/>
  <c r="L411" i="1"/>
  <c r="S411" i="1" s="1"/>
  <c r="U411" i="1" s="1"/>
  <c r="P410" i="1"/>
  <c r="T410" i="1" s="1"/>
  <c r="O410" i="1"/>
  <c r="N410" i="1"/>
  <c r="M410" i="1"/>
  <c r="L410" i="1"/>
  <c r="S410" i="1" s="1"/>
  <c r="U410" i="1" s="1"/>
  <c r="P409" i="1"/>
  <c r="O409" i="1"/>
  <c r="N409" i="1"/>
  <c r="M409" i="1"/>
  <c r="T409" i="1" s="1"/>
  <c r="L409" i="1"/>
  <c r="S409" i="1" s="1"/>
  <c r="U409" i="1" s="1"/>
  <c r="S408" i="1"/>
  <c r="U408" i="1" s="1"/>
  <c r="P408" i="1"/>
  <c r="O408" i="1"/>
  <c r="N408" i="1"/>
  <c r="M408" i="1"/>
  <c r="R408" i="1" s="1"/>
  <c r="L408" i="1"/>
  <c r="T407" i="1"/>
  <c r="P407" i="1"/>
  <c r="O407" i="1"/>
  <c r="N407" i="1"/>
  <c r="M407" i="1"/>
  <c r="L407" i="1"/>
  <c r="S407" i="1" s="1"/>
  <c r="U407" i="1" s="1"/>
  <c r="P406" i="1"/>
  <c r="O406" i="1"/>
  <c r="N406" i="1"/>
  <c r="M406" i="1"/>
  <c r="T406" i="1" s="1"/>
  <c r="L406" i="1"/>
  <c r="S406" i="1" s="1"/>
  <c r="U406" i="1" s="1"/>
  <c r="P405" i="1"/>
  <c r="O405" i="1"/>
  <c r="N405" i="1"/>
  <c r="M405" i="1"/>
  <c r="T405" i="1" s="1"/>
  <c r="L405" i="1"/>
  <c r="S405" i="1" s="1"/>
  <c r="U405" i="1" s="1"/>
  <c r="S404" i="1"/>
  <c r="U404" i="1" s="1"/>
  <c r="P404" i="1"/>
  <c r="O404" i="1"/>
  <c r="N404" i="1"/>
  <c r="M404" i="1"/>
  <c r="T404" i="1" s="1"/>
  <c r="L404" i="1"/>
  <c r="R404" i="1" s="1"/>
  <c r="T403" i="1"/>
  <c r="P403" i="1"/>
  <c r="O403" i="1"/>
  <c r="S403" i="1" s="1"/>
  <c r="U403" i="1" s="1"/>
  <c r="N403" i="1"/>
  <c r="M403" i="1"/>
  <c r="L403" i="1"/>
  <c r="R403" i="1" s="1"/>
  <c r="P402" i="1"/>
  <c r="O402" i="1"/>
  <c r="N402" i="1"/>
  <c r="T402" i="1" s="1"/>
  <c r="M402" i="1"/>
  <c r="L402" i="1"/>
  <c r="S402" i="1" s="1"/>
  <c r="U402" i="1" s="1"/>
  <c r="P401" i="1"/>
  <c r="O401" i="1"/>
  <c r="N401" i="1"/>
  <c r="M401" i="1"/>
  <c r="T401" i="1" s="1"/>
  <c r="L401" i="1"/>
  <c r="S401" i="1" s="1"/>
  <c r="U401" i="1" s="1"/>
  <c r="S400" i="1"/>
  <c r="U400" i="1" s="1"/>
  <c r="P400" i="1"/>
  <c r="O400" i="1"/>
  <c r="N400" i="1"/>
  <c r="M400" i="1"/>
  <c r="T400" i="1" s="1"/>
  <c r="L400" i="1"/>
  <c r="R400" i="1" s="1"/>
  <c r="T399" i="1"/>
  <c r="P399" i="1"/>
  <c r="O399" i="1"/>
  <c r="S399" i="1" s="1"/>
  <c r="U399" i="1" s="1"/>
  <c r="N399" i="1"/>
  <c r="M399" i="1"/>
  <c r="R399" i="1" s="1"/>
  <c r="L399" i="1"/>
  <c r="P398" i="1"/>
  <c r="O398" i="1"/>
  <c r="N398" i="1"/>
  <c r="T398" i="1" s="1"/>
  <c r="M398" i="1"/>
  <c r="L398" i="1"/>
  <c r="S398" i="1" s="1"/>
  <c r="U398" i="1" s="1"/>
  <c r="P397" i="1"/>
  <c r="O397" i="1"/>
  <c r="N397" i="1"/>
  <c r="M397" i="1"/>
  <c r="T397" i="1" s="1"/>
  <c r="L397" i="1"/>
  <c r="S397" i="1" s="1"/>
  <c r="U397" i="1" s="1"/>
  <c r="S396" i="1"/>
  <c r="U396" i="1" s="1"/>
  <c r="P396" i="1"/>
  <c r="O396" i="1"/>
  <c r="N396" i="1"/>
  <c r="M396" i="1"/>
  <c r="T396" i="1" s="1"/>
  <c r="L396" i="1"/>
  <c r="R396" i="1" s="1"/>
  <c r="T395" i="1"/>
  <c r="P395" i="1"/>
  <c r="O395" i="1"/>
  <c r="S395" i="1" s="1"/>
  <c r="U395" i="1" s="1"/>
  <c r="N395" i="1"/>
  <c r="M395" i="1"/>
  <c r="R395" i="1" s="1"/>
  <c r="L395" i="1"/>
  <c r="P394" i="1"/>
  <c r="O394" i="1"/>
  <c r="N394" i="1"/>
  <c r="T394" i="1" s="1"/>
  <c r="M394" i="1"/>
  <c r="L394" i="1"/>
  <c r="S394" i="1" s="1"/>
  <c r="U394" i="1" s="1"/>
  <c r="P393" i="1"/>
  <c r="O393" i="1"/>
  <c r="N393" i="1"/>
  <c r="M393" i="1"/>
  <c r="T393" i="1" s="1"/>
  <c r="L393" i="1"/>
  <c r="S393" i="1" s="1"/>
  <c r="U393" i="1" s="1"/>
  <c r="S392" i="1"/>
  <c r="U392" i="1" s="1"/>
  <c r="P392" i="1"/>
  <c r="O392" i="1"/>
  <c r="N392" i="1"/>
  <c r="M392" i="1"/>
  <c r="T392" i="1" s="1"/>
  <c r="L392" i="1"/>
  <c r="R392" i="1" s="1"/>
  <c r="T391" i="1"/>
  <c r="P391" i="1"/>
  <c r="O391" i="1"/>
  <c r="S391" i="1" s="1"/>
  <c r="U391" i="1" s="1"/>
  <c r="N391" i="1"/>
  <c r="M391" i="1"/>
  <c r="R391" i="1" s="1"/>
  <c r="L391" i="1"/>
  <c r="P390" i="1"/>
  <c r="O390" i="1"/>
  <c r="N390" i="1"/>
  <c r="T390" i="1" s="1"/>
  <c r="M390" i="1"/>
  <c r="L390" i="1"/>
  <c r="S390" i="1" s="1"/>
  <c r="U390" i="1" s="1"/>
  <c r="P389" i="1"/>
  <c r="O389" i="1"/>
  <c r="N389" i="1"/>
  <c r="M389" i="1"/>
  <c r="T389" i="1" s="1"/>
  <c r="L389" i="1"/>
  <c r="S389" i="1" s="1"/>
  <c r="U389" i="1" s="1"/>
  <c r="S388" i="1"/>
  <c r="U388" i="1" s="1"/>
  <c r="P388" i="1"/>
  <c r="O388" i="1"/>
  <c r="N388" i="1"/>
  <c r="M388" i="1"/>
  <c r="T388" i="1" s="1"/>
  <c r="L388" i="1"/>
  <c r="R388" i="1" s="1"/>
  <c r="T387" i="1"/>
  <c r="P387" i="1"/>
  <c r="O387" i="1"/>
  <c r="S387" i="1" s="1"/>
  <c r="U387" i="1" s="1"/>
  <c r="N387" i="1"/>
  <c r="M387" i="1"/>
  <c r="R387" i="1" s="1"/>
  <c r="L387" i="1"/>
  <c r="P386" i="1"/>
  <c r="O386" i="1"/>
  <c r="N386" i="1"/>
  <c r="T386" i="1" s="1"/>
  <c r="M386" i="1"/>
  <c r="L386" i="1"/>
  <c r="S386" i="1" s="1"/>
  <c r="U386" i="1" s="1"/>
  <c r="P385" i="1"/>
  <c r="O385" i="1"/>
  <c r="N385" i="1"/>
  <c r="M385" i="1"/>
  <c r="T385" i="1" s="1"/>
  <c r="L385" i="1"/>
  <c r="S385" i="1" s="1"/>
  <c r="U385" i="1" s="1"/>
  <c r="S384" i="1"/>
  <c r="U384" i="1" s="1"/>
  <c r="P384" i="1"/>
  <c r="O384" i="1"/>
  <c r="N384" i="1"/>
  <c r="M384" i="1"/>
  <c r="T384" i="1" s="1"/>
  <c r="L384" i="1"/>
  <c r="R384" i="1" s="1"/>
  <c r="T383" i="1"/>
  <c r="P383" i="1"/>
  <c r="O383" i="1"/>
  <c r="S383" i="1" s="1"/>
  <c r="U383" i="1" s="1"/>
  <c r="N383" i="1"/>
  <c r="M383" i="1"/>
  <c r="R383" i="1" s="1"/>
  <c r="L383" i="1"/>
  <c r="P382" i="1"/>
  <c r="O382" i="1"/>
  <c r="N382" i="1"/>
  <c r="T382" i="1" s="1"/>
  <c r="M382" i="1"/>
  <c r="L382" i="1"/>
  <c r="S382" i="1" s="1"/>
  <c r="U382" i="1" s="1"/>
  <c r="P381" i="1"/>
  <c r="O381" i="1"/>
  <c r="N381" i="1"/>
  <c r="M381" i="1"/>
  <c r="T381" i="1" s="1"/>
  <c r="L381" i="1"/>
  <c r="S381" i="1" s="1"/>
  <c r="U381" i="1" s="1"/>
  <c r="S380" i="1"/>
  <c r="U380" i="1" s="1"/>
  <c r="P380" i="1"/>
  <c r="O380" i="1"/>
  <c r="N380" i="1"/>
  <c r="M380" i="1"/>
  <c r="T380" i="1" s="1"/>
  <c r="L380" i="1"/>
  <c r="R380" i="1" s="1"/>
  <c r="T379" i="1"/>
  <c r="P379" i="1"/>
  <c r="O379" i="1"/>
  <c r="N379" i="1"/>
  <c r="M379" i="1"/>
  <c r="R379" i="1" s="1"/>
  <c r="L379" i="1"/>
  <c r="S379" i="1" s="1"/>
  <c r="U379" i="1" s="1"/>
  <c r="P378" i="1"/>
  <c r="O378" i="1"/>
  <c r="N378" i="1"/>
  <c r="M378" i="1"/>
  <c r="T378" i="1" s="1"/>
  <c r="L378" i="1"/>
  <c r="S378" i="1" s="1"/>
  <c r="U378" i="1" s="1"/>
  <c r="P377" i="1"/>
  <c r="O377" i="1"/>
  <c r="N377" i="1"/>
  <c r="M377" i="1"/>
  <c r="T377" i="1" s="1"/>
  <c r="L377" i="1"/>
  <c r="S377" i="1" s="1"/>
  <c r="U377" i="1" s="1"/>
  <c r="S376" i="1"/>
  <c r="U376" i="1" s="1"/>
  <c r="P376" i="1"/>
  <c r="O376" i="1"/>
  <c r="N376" i="1"/>
  <c r="M376" i="1"/>
  <c r="T376" i="1" s="1"/>
  <c r="L376" i="1"/>
  <c r="R376" i="1" s="1"/>
  <c r="T375" i="1"/>
  <c r="P375" i="1"/>
  <c r="O375" i="1"/>
  <c r="N375" i="1"/>
  <c r="M375" i="1"/>
  <c r="R375" i="1" s="1"/>
  <c r="L375" i="1"/>
  <c r="S375" i="1" s="1"/>
  <c r="U375" i="1" s="1"/>
  <c r="P374" i="1"/>
  <c r="O374" i="1"/>
  <c r="N374" i="1"/>
  <c r="M374" i="1"/>
  <c r="T374" i="1" s="1"/>
  <c r="L374" i="1"/>
  <c r="S374" i="1" s="1"/>
  <c r="U374" i="1" s="1"/>
  <c r="P373" i="1"/>
  <c r="O373" i="1"/>
  <c r="N373" i="1"/>
  <c r="M373" i="1"/>
  <c r="T373" i="1" s="1"/>
  <c r="L373" i="1"/>
  <c r="S373" i="1" s="1"/>
  <c r="U373" i="1" s="1"/>
  <c r="S372" i="1"/>
  <c r="U372" i="1" s="1"/>
  <c r="P372" i="1"/>
  <c r="O372" i="1"/>
  <c r="N372" i="1"/>
  <c r="M372" i="1"/>
  <c r="T372" i="1" s="1"/>
  <c r="L372" i="1"/>
  <c r="R372" i="1" s="1"/>
  <c r="P371" i="1"/>
  <c r="O371" i="1"/>
  <c r="S371" i="1" s="1"/>
  <c r="U371" i="1" s="1"/>
  <c r="N371" i="1"/>
  <c r="M371" i="1"/>
  <c r="R371" i="1" s="1"/>
  <c r="L371" i="1"/>
  <c r="P370" i="1"/>
  <c r="O370" i="1"/>
  <c r="N370" i="1"/>
  <c r="T370" i="1" s="1"/>
  <c r="M370" i="1"/>
  <c r="L370" i="1"/>
  <c r="S370" i="1" s="1"/>
  <c r="U370" i="1" s="1"/>
  <c r="P369" i="1"/>
  <c r="O369" i="1"/>
  <c r="N369" i="1"/>
  <c r="M369" i="1"/>
  <c r="T369" i="1" s="1"/>
  <c r="L369" i="1"/>
  <c r="S369" i="1" s="1"/>
  <c r="U369" i="1" s="1"/>
  <c r="P368" i="1"/>
  <c r="O368" i="1"/>
  <c r="N368" i="1"/>
  <c r="M368" i="1"/>
  <c r="T368" i="1" s="1"/>
  <c r="L368" i="1"/>
  <c r="R368" i="1" s="1"/>
  <c r="P367" i="1"/>
  <c r="O367" i="1"/>
  <c r="S367" i="1" s="1"/>
  <c r="U367" i="1" s="1"/>
  <c r="N367" i="1"/>
  <c r="M367" i="1"/>
  <c r="R367" i="1" s="1"/>
  <c r="L367" i="1"/>
  <c r="P366" i="1"/>
  <c r="O366" i="1"/>
  <c r="N366" i="1"/>
  <c r="T366" i="1" s="1"/>
  <c r="M366" i="1"/>
  <c r="L366" i="1"/>
  <c r="S366" i="1" s="1"/>
  <c r="U366" i="1" s="1"/>
  <c r="P365" i="1"/>
  <c r="O365" i="1"/>
  <c r="N365" i="1"/>
  <c r="M365" i="1"/>
  <c r="T365" i="1" s="1"/>
  <c r="L365" i="1"/>
  <c r="S365" i="1" s="1"/>
  <c r="U365" i="1" s="1"/>
  <c r="P364" i="1"/>
  <c r="O364" i="1"/>
  <c r="N364" i="1"/>
  <c r="M364" i="1"/>
  <c r="T364" i="1" s="1"/>
  <c r="L364" i="1"/>
  <c r="R364" i="1" s="1"/>
  <c r="P363" i="1"/>
  <c r="O363" i="1"/>
  <c r="S363" i="1" s="1"/>
  <c r="U363" i="1" s="1"/>
  <c r="N363" i="1"/>
  <c r="M363" i="1"/>
  <c r="R363" i="1" s="1"/>
  <c r="L363" i="1"/>
  <c r="P362" i="1"/>
  <c r="O362" i="1"/>
  <c r="N362" i="1"/>
  <c r="T362" i="1" s="1"/>
  <c r="M362" i="1"/>
  <c r="L362" i="1"/>
  <c r="S362" i="1" s="1"/>
  <c r="U362" i="1" s="1"/>
  <c r="P361" i="1"/>
  <c r="O361" i="1"/>
  <c r="N361" i="1"/>
  <c r="M361" i="1"/>
  <c r="T361" i="1" s="1"/>
  <c r="L361" i="1"/>
  <c r="S361" i="1" s="1"/>
  <c r="U361" i="1" s="1"/>
  <c r="P360" i="1"/>
  <c r="O360" i="1"/>
  <c r="N360" i="1"/>
  <c r="M360" i="1"/>
  <c r="T360" i="1" s="1"/>
  <c r="L360" i="1"/>
  <c r="R360" i="1" s="1"/>
  <c r="P359" i="1"/>
  <c r="O359" i="1"/>
  <c r="S359" i="1" s="1"/>
  <c r="U359" i="1" s="1"/>
  <c r="N359" i="1"/>
  <c r="M359" i="1"/>
  <c r="R359" i="1" s="1"/>
  <c r="L359" i="1"/>
  <c r="P358" i="1"/>
  <c r="O358" i="1"/>
  <c r="N358" i="1"/>
  <c r="T358" i="1" s="1"/>
  <c r="M358" i="1"/>
  <c r="L358" i="1"/>
  <c r="S358" i="1" s="1"/>
  <c r="U358" i="1" s="1"/>
  <c r="P357" i="1"/>
  <c r="O357" i="1"/>
  <c r="N357" i="1"/>
  <c r="M357" i="1"/>
  <c r="T357" i="1" s="1"/>
  <c r="L357" i="1"/>
  <c r="S357" i="1" s="1"/>
  <c r="U357" i="1" s="1"/>
  <c r="P356" i="1"/>
  <c r="O356" i="1"/>
  <c r="N356" i="1"/>
  <c r="M356" i="1"/>
  <c r="R356" i="1" s="1"/>
  <c r="L356" i="1"/>
  <c r="S356" i="1" s="1"/>
  <c r="U356" i="1" s="1"/>
  <c r="S355" i="1"/>
  <c r="U355" i="1" s="1"/>
  <c r="P355" i="1"/>
  <c r="O355" i="1"/>
  <c r="N355" i="1"/>
  <c r="M355" i="1"/>
  <c r="R355" i="1" s="1"/>
  <c r="L355" i="1"/>
  <c r="T354" i="1"/>
  <c r="P354" i="1"/>
  <c r="O354" i="1"/>
  <c r="N354" i="1"/>
  <c r="M354" i="1"/>
  <c r="L354" i="1"/>
  <c r="S354" i="1" s="1"/>
  <c r="U354" i="1" s="1"/>
  <c r="P353" i="1"/>
  <c r="O353" i="1"/>
  <c r="N353" i="1"/>
  <c r="M353" i="1"/>
  <c r="T353" i="1" s="1"/>
  <c r="L353" i="1"/>
  <c r="S353" i="1" s="1"/>
  <c r="U353" i="1" s="1"/>
  <c r="P352" i="1"/>
  <c r="O352" i="1"/>
  <c r="N352" i="1"/>
  <c r="M352" i="1"/>
  <c r="R352" i="1" s="1"/>
  <c r="L352" i="1"/>
  <c r="S352" i="1" s="1"/>
  <c r="U352" i="1" s="1"/>
  <c r="S351" i="1"/>
  <c r="U351" i="1" s="1"/>
  <c r="P351" i="1"/>
  <c r="O351" i="1"/>
  <c r="N351" i="1"/>
  <c r="M351" i="1"/>
  <c r="R351" i="1" s="1"/>
  <c r="L351" i="1"/>
  <c r="T350" i="1"/>
  <c r="P350" i="1"/>
  <c r="O350" i="1"/>
  <c r="N350" i="1"/>
  <c r="M350" i="1"/>
  <c r="L350" i="1"/>
  <c r="S350" i="1" s="1"/>
  <c r="U350" i="1" s="1"/>
  <c r="P349" i="1"/>
  <c r="O349" i="1"/>
  <c r="N349" i="1"/>
  <c r="M349" i="1"/>
  <c r="T349" i="1" s="1"/>
  <c r="L349" i="1"/>
  <c r="S349" i="1" s="1"/>
  <c r="U349" i="1" s="1"/>
  <c r="P348" i="1"/>
  <c r="O348" i="1"/>
  <c r="N348" i="1"/>
  <c r="M348" i="1"/>
  <c r="T348" i="1" s="1"/>
  <c r="L348" i="1"/>
  <c r="R348" i="1" s="1"/>
  <c r="S347" i="1"/>
  <c r="U347" i="1" s="1"/>
  <c r="P347" i="1"/>
  <c r="O347" i="1"/>
  <c r="N347" i="1"/>
  <c r="M347" i="1"/>
  <c r="R347" i="1" s="1"/>
  <c r="L347" i="1"/>
  <c r="P346" i="1"/>
  <c r="O346" i="1"/>
  <c r="S346" i="1" s="1"/>
  <c r="U346" i="1" s="1"/>
  <c r="N346" i="1"/>
  <c r="T346" i="1" s="1"/>
  <c r="M346" i="1"/>
  <c r="L346" i="1"/>
  <c r="R346" i="1" s="1"/>
  <c r="P345" i="1"/>
  <c r="T345" i="1" s="1"/>
  <c r="O345" i="1"/>
  <c r="N345" i="1"/>
  <c r="M345" i="1"/>
  <c r="L345" i="1"/>
  <c r="S345" i="1" s="1"/>
  <c r="U345" i="1" s="1"/>
  <c r="P344" i="1"/>
  <c r="O344" i="1"/>
  <c r="N344" i="1"/>
  <c r="M344" i="1"/>
  <c r="T344" i="1" s="1"/>
  <c r="L344" i="1"/>
  <c r="R344" i="1" s="1"/>
  <c r="P343" i="1"/>
  <c r="O343" i="1"/>
  <c r="N343" i="1"/>
  <c r="M343" i="1"/>
  <c r="T343" i="1" s="1"/>
  <c r="L343" i="1"/>
  <c r="S343" i="1" s="1"/>
  <c r="U343" i="1" s="1"/>
  <c r="P342" i="1"/>
  <c r="O342" i="1"/>
  <c r="N342" i="1"/>
  <c r="M342" i="1"/>
  <c r="T342" i="1" s="1"/>
  <c r="L342" i="1"/>
  <c r="S342" i="1" s="1"/>
  <c r="U342" i="1" s="1"/>
  <c r="P341" i="1"/>
  <c r="P413" i="1" s="1"/>
  <c r="O341" i="1"/>
  <c r="O413" i="1" s="1"/>
  <c r="N341" i="1"/>
  <c r="T341" i="1" s="1"/>
  <c r="M341" i="1"/>
  <c r="M413" i="1" s="1"/>
  <c r="L341" i="1"/>
  <c r="L413" i="1" s="1"/>
  <c r="Q338" i="1"/>
  <c r="K338" i="1"/>
  <c r="J338" i="1"/>
  <c r="I338" i="1"/>
  <c r="P337" i="1"/>
  <c r="O337" i="1"/>
  <c r="S337" i="1" s="1"/>
  <c r="U337" i="1" s="1"/>
  <c r="N337" i="1"/>
  <c r="M337" i="1"/>
  <c r="R337" i="1" s="1"/>
  <c r="L337" i="1"/>
  <c r="S336" i="1"/>
  <c r="U336" i="1" s="1"/>
  <c r="P336" i="1"/>
  <c r="O336" i="1"/>
  <c r="N336" i="1"/>
  <c r="T336" i="1" s="1"/>
  <c r="M336" i="1"/>
  <c r="L336" i="1"/>
  <c r="R336" i="1" s="1"/>
  <c r="T335" i="1"/>
  <c r="P335" i="1"/>
  <c r="O335" i="1"/>
  <c r="N335" i="1"/>
  <c r="M335" i="1"/>
  <c r="L335" i="1"/>
  <c r="S335" i="1" s="1"/>
  <c r="U335" i="1" s="1"/>
  <c r="P334" i="1"/>
  <c r="O334" i="1"/>
  <c r="N334" i="1"/>
  <c r="M334" i="1"/>
  <c r="T334" i="1" s="1"/>
  <c r="L334" i="1"/>
  <c r="R334" i="1" s="1"/>
  <c r="P333" i="1"/>
  <c r="O333" i="1"/>
  <c r="N333" i="1"/>
  <c r="M333" i="1"/>
  <c r="L333" i="1"/>
  <c r="S333" i="1" s="1"/>
  <c r="U333" i="1" s="1"/>
  <c r="S332" i="1"/>
  <c r="U332" i="1" s="1"/>
  <c r="P332" i="1"/>
  <c r="O332" i="1"/>
  <c r="N332" i="1"/>
  <c r="M332" i="1"/>
  <c r="L332" i="1"/>
  <c r="T331" i="1"/>
  <c r="P331" i="1"/>
  <c r="O331" i="1"/>
  <c r="S331" i="1" s="1"/>
  <c r="U331" i="1" s="1"/>
  <c r="N331" i="1"/>
  <c r="M331" i="1"/>
  <c r="L331" i="1"/>
  <c r="R331" i="1" s="1"/>
  <c r="P330" i="1"/>
  <c r="T330" i="1" s="1"/>
  <c r="O330" i="1"/>
  <c r="N330" i="1"/>
  <c r="M330" i="1"/>
  <c r="L330" i="1"/>
  <c r="S330" i="1" s="1"/>
  <c r="U330" i="1" s="1"/>
  <c r="P329" i="1"/>
  <c r="O329" i="1"/>
  <c r="N329" i="1"/>
  <c r="M329" i="1"/>
  <c r="T329" i="1" s="1"/>
  <c r="L329" i="1"/>
  <c r="S329" i="1" s="1"/>
  <c r="U329" i="1" s="1"/>
  <c r="S328" i="1"/>
  <c r="U328" i="1" s="1"/>
  <c r="P328" i="1"/>
  <c r="O328" i="1"/>
  <c r="N328" i="1"/>
  <c r="M328" i="1"/>
  <c r="T328" i="1" s="1"/>
  <c r="L328" i="1"/>
  <c r="T327" i="1"/>
  <c r="P327" i="1"/>
  <c r="O327" i="1"/>
  <c r="S327" i="1" s="1"/>
  <c r="U327" i="1" s="1"/>
  <c r="N327" i="1"/>
  <c r="M327" i="1"/>
  <c r="L327" i="1"/>
  <c r="R327" i="1" s="1"/>
  <c r="P326" i="1"/>
  <c r="T326" i="1" s="1"/>
  <c r="O326" i="1"/>
  <c r="N326" i="1"/>
  <c r="M326" i="1"/>
  <c r="L326" i="1"/>
  <c r="S326" i="1" s="1"/>
  <c r="U326" i="1" s="1"/>
  <c r="P325" i="1"/>
  <c r="O325" i="1"/>
  <c r="N325" i="1"/>
  <c r="M325" i="1"/>
  <c r="T325" i="1" s="1"/>
  <c r="L325" i="1"/>
  <c r="S325" i="1" s="1"/>
  <c r="U325" i="1" s="1"/>
  <c r="S324" i="1"/>
  <c r="U324" i="1" s="1"/>
  <c r="P324" i="1"/>
  <c r="O324" i="1"/>
  <c r="N324" i="1"/>
  <c r="M324" i="1"/>
  <c r="T324" i="1" s="1"/>
  <c r="L324" i="1"/>
  <c r="T323" i="1"/>
  <c r="P323" i="1"/>
  <c r="O323" i="1"/>
  <c r="S323" i="1" s="1"/>
  <c r="U323" i="1" s="1"/>
  <c r="N323" i="1"/>
  <c r="M323" i="1"/>
  <c r="L323" i="1"/>
  <c r="R323" i="1" s="1"/>
  <c r="P322" i="1"/>
  <c r="T322" i="1" s="1"/>
  <c r="O322" i="1"/>
  <c r="N322" i="1"/>
  <c r="M322" i="1"/>
  <c r="L322" i="1"/>
  <c r="S322" i="1" s="1"/>
  <c r="U322" i="1" s="1"/>
  <c r="P321" i="1"/>
  <c r="O321" i="1"/>
  <c r="N321" i="1"/>
  <c r="M321" i="1"/>
  <c r="T321" i="1" s="1"/>
  <c r="L321" i="1"/>
  <c r="S321" i="1" s="1"/>
  <c r="U321" i="1" s="1"/>
  <c r="S320" i="1"/>
  <c r="U320" i="1" s="1"/>
  <c r="P320" i="1"/>
  <c r="O320" i="1"/>
  <c r="N320" i="1"/>
  <c r="M320" i="1"/>
  <c r="T320" i="1" s="1"/>
  <c r="L320" i="1"/>
  <c r="T319" i="1"/>
  <c r="P319" i="1"/>
  <c r="O319" i="1"/>
  <c r="S319" i="1" s="1"/>
  <c r="U319" i="1" s="1"/>
  <c r="N319" i="1"/>
  <c r="M319" i="1"/>
  <c r="L319" i="1"/>
  <c r="R319" i="1" s="1"/>
  <c r="P318" i="1"/>
  <c r="T318" i="1" s="1"/>
  <c r="O318" i="1"/>
  <c r="N318" i="1"/>
  <c r="M318" i="1"/>
  <c r="L318" i="1"/>
  <c r="S318" i="1" s="1"/>
  <c r="U318" i="1" s="1"/>
  <c r="P317" i="1"/>
  <c r="O317" i="1"/>
  <c r="M317" i="1"/>
  <c r="T317" i="1" s="1"/>
  <c r="L317" i="1"/>
  <c r="S317" i="1" s="1"/>
  <c r="U317" i="1" s="1"/>
  <c r="P316" i="1"/>
  <c r="O316" i="1"/>
  <c r="N316" i="1"/>
  <c r="M316" i="1"/>
  <c r="T316" i="1" s="1"/>
  <c r="L316" i="1"/>
  <c r="S316" i="1" s="1"/>
  <c r="U316" i="1" s="1"/>
  <c r="S315" i="1"/>
  <c r="U315" i="1" s="1"/>
  <c r="P315" i="1"/>
  <c r="O315" i="1"/>
  <c r="N315" i="1"/>
  <c r="M315" i="1"/>
  <c r="T315" i="1" s="1"/>
  <c r="L315" i="1"/>
  <c r="T314" i="1"/>
  <c r="P314" i="1"/>
  <c r="O314" i="1"/>
  <c r="S314" i="1" s="1"/>
  <c r="U314" i="1" s="1"/>
  <c r="N314" i="1"/>
  <c r="M314" i="1"/>
  <c r="L314" i="1"/>
  <c r="R314" i="1" s="1"/>
  <c r="P313" i="1"/>
  <c r="T313" i="1" s="1"/>
  <c r="O313" i="1"/>
  <c r="N313" i="1"/>
  <c r="M313" i="1"/>
  <c r="L313" i="1"/>
  <c r="S313" i="1" s="1"/>
  <c r="U313" i="1" s="1"/>
  <c r="P312" i="1"/>
  <c r="O312" i="1"/>
  <c r="N312" i="1"/>
  <c r="M312" i="1"/>
  <c r="T312" i="1" s="1"/>
  <c r="L312" i="1"/>
  <c r="S312" i="1" s="1"/>
  <c r="U312" i="1" s="1"/>
  <c r="S311" i="1"/>
  <c r="U311" i="1" s="1"/>
  <c r="P311" i="1"/>
  <c r="O311" i="1"/>
  <c r="N311" i="1"/>
  <c r="M311" i="1"/>
  <c r="T311" i="1" s="1"/>
  <c r="L311" i="1"/>
  <c r="T310" i="1"/>
  <c r="P310" i="1"/>
  <c r="O310" i="1"/>
  <c r="S310" i="1" s="1"/>
  <c r="U310" i="1" s="1"/>
  <c r="M310" i="1"/>
  <c r="L310" i="1"/>
  <c r="R310" i="1" s="1"/>
  <c r="T309" i="1"/>
  <c r="P309" i="1"/>
  <c r="O309" i="1"/>
  <c r="S309" i="1" s="1"/>
  <c r="U309" i="1" s="1"/>
  <c r="N309" i="1"/>
  <c r="M309" i="1"/>
  <c r="L309" i="1"/>
  <c r="R309" i="1" s="1"/>
  <c r="P308" i="1"/>
  <c r="T308" i="1" s="1"/>
  <c r="O308" i="1"/>
  <c r="N308" i="1"/>
  <c r="M308" i="1"/>
  <c r="L308" i="1"/>
  <c r="S308" i="1" s="1"/>
  <c r="U308" i="1" s="1"/>
  <c r="P307" i="1"/>
  <c r="O307" i="1"/>
  <c r="N307" i="1"/>
  <c r="M307" i="1"/>
  <c r="T307" i="1" s="1"/>
  <c r="L307" i="1"/>
  <c r="S307" i="1" s="1"/>
  <c r="U307" i="1" s="1"/>
  <c r="S306" i="1"/>
  <c r="U306" i="1" s="1"/>
  <c r="P306" i="1"/>
  <c r="O306" i="1"/>
  <c r="N306" i="1"/>
  <c r="M306" i="1"/>
  <c r="T306" i="1" s="1"/>
  <c r="L306" i="1"/>
  <c r="T305" i="1"/>
  <c r="P305" i="1"/>
  <c r="O305" i="1"/>
  <c r="S305" i="1" s="1"/>
  <c r="U305" i="1" s="1"/>
  <c r="N305" i="1"/>
  <c r="M305" i="1"/>
  <c r="L305" i="1"/>
  <c r="R305" i="1" s="1"/>
  <c r="P304" i="1"/>
  <c r="T304" i="1" s="1"/>
  <c r="O304" i="1"/>
  <c r="N304" i="1"/>
  <c r="M304" i="1"/>
  <c r="L304" i="1"/>
  <c r="S304" i="1" s="1"/>
  <c r="U304" i="1" s="1"/>
  <c r="P303" i="1"/>
  <c r="O303" i="1"/>
  <c r="N303" i="1"/>
  <c r="M303" i="1"/>
  <c r="T303" i="1" s="1"/>
  <c r="L303" i="1"/>
  <c r="S303" i="1" s="1"/>
  <c r="U303" i="1" s="1"/>
  <c r="S302" i="1"/>
  <c r="P302" i="1"/>
  <c r="O302" i="1"/>
  <c r="M302" i="1"/>
  <c r="M338" i="1" s="1"/>
  <c r="L302" i="1"/>
  <c r="Q299" i="1"/>
  <c r="K299" i="1"/>
  <c r="J299" i="1"/>
  <c r="I299" i="1"/>
  <c r="T298" i="1"/>
  <c r="P298" i="1"/>
  <c r="O298" i="1"/>
  <c r="S298" i="1" s="1"/>
  <c r="U298" i="1" s="1"/>
  <c r="N298" i="1"/>
  <c r="M298" i="1"/>
  <c r="L298" i="1"/>
  <c r="R298" i="1" s="1"/>
  <c r="P297" i="1"/>
  <c r="T297" i="1" s="1"/>
  <c r="O297" i="1"/>
  <c r="N297" i="1"/>
  <c r="M297" i="1"/>
  <c r="L297" i="1"/>
  <c r="S297" i="1" s="1"/>
  <c r="U297" i="1" s="1"/>
  <c r="P296" i="1"/>
  <c r="O296" i="1"/>
  <c r="N296" i="1"/>
  <c r="M296" i="1"/>
  <c r="T296" i="1" s="1"/>
  <c r="L296" i="1"/>
  <c r="S296" i="1" s="1"/>
  <c r="U296" i="1" s="1"/>
  <c r="S295" i="1"/>
  <c r="U295" i="1" s="1"/>
  <c r="P295" i="1"/>
  <c r="O295" i="1"/>
  <c r="N295" i="1"/>
  <c r="M295" i="1"/>
  <c r="T295" i="1" s="1"/>
  <c r="L295" i="1"/>
  <c r="T294" i="1"/>
  <c r="P294" i="1"/>
  <c r="O294" i="1"/>
  <c r="S294" i="1" s="1"/>
  <c r="U294" i="1" s="1"/>
  <c r="M294" i="1"/>
  <c r="L294" i="1"/>
  <c r="R294" i="1" s="1"/>
  <c r="T293" i="1"/>
  <c r="P293" i="1"/>
  <c r="O293" i="1"/>
  <c r="O299" i="1" s="1"/>
  <c r="N293" i="1"/>
  <c r="N299" i="1" s="1"/>
  <c r="M293" i="1"/>
  <c r="L293" i="1"/>
  <c r="R293" i="1" s="1"/>
  <c r="P292" i="1"/>
  <c r="P299" i="1" s="1"/>
  <c r="O292" i="1"/>
  <c r="M292" i="1"/>
  <c r="M299" i="1" s="1"/>
  <c r="L292" i="1"/>
  <c r="S292" i="1" s="1"/>
  <c r="Q289" i="1"/>
  <c r="K289" i="1"/>
  <c r="J289" i="1"/>
  <c r="I289" i="1"/>
  <c r="P288" i="1"/>
  <c r="O288" i="1"/>
  <c r="N288" i="1"/>
  <c r="M288" i="1"/>
  <c r="T288" i="1" s="1"/>
  <c r="L288" i="1"/>
  <c r="S288" i="1" s="1"/>
  <c r="U288" i="1" s="1"/>
  <c r="S287" i="1"/>
  <c r="U287" i="1" s="1"/>
  <c r="P287" i="1"/>
  <c r="O287" i="1"/>
  <c r="N287" i="1"/>
  <c r="M287" i="1"/>
  <c r="T287" i="1" s="1"/>
  <c r="L287" i="1"/>
  <c r="T286" i="1"/>
  <c r="P286" i="1"/>
  <c r="O286" i="1"/>
  <c r="S286" i="1" s="1"/>
  <c r="U286" i="1" s="1"/>
  <c r="N286" i="1"/>
  <c r="N289" i="1" s="1"/>
  <c r="M286" i="1"/>
  <c r="L286" i="1"/>
  <c r="R286" i="1" s="1"/>
  <c r="P285" i="1"/>
  <c r="P289" i="1" s="1"/>
  <c r="O285" i="1"/>
  <c r="O289" i="1" s="1"/>
  <c r="N285" i="1"/>
  <c r="M285" i="1"/>
  <c r="L285" i="1"/>
  <c r="S285" i="1" s="1"/>
  <c r="Q282" i="1"/>
  <c r="K282" i="1"/>
  <c r="J282" i="1"/>
  <c r="I282" i="1"/>
  <c r="S281" i="1"/>
  <c r="U281" i="1" s="1"/>
  <c r="P281" i="1"/>
  <c r="O281" i="1"/>
  <c r="N281" i="1"/>
  <c r="M281" i="1"/>
  <c r="T281" i="1" s="1"/>
  <c r="L281" i="1"/>
  <c r="T280" i="1"/>
  <c r="P280" i="1"/>
  <c r="O280" i="1"/>
  <c r="S280" i="1" s="1"/>
  <c r="U280" i="1" s="1"/>
  <c r="N280" i="1"/>
  <c r="M280" i="1"/>
  <c r="L280" i="1"/>
  <c r="R280" i="1" s="1"/>
  <c r="P279" i="1"/>
  <c r="T279" i="1" s="1"/>
  <c r="O279" i="1"/>
  <c r="N279" i="1"/>
  <c r="M279" i="1"/>
  <c r="L279" i="1"/>
  <c r="S279" i="1" s="1"/>
  <c r="U279" i="1" s="1"/>
  <c r="P278" i="1"/>
  <c r="O278" i="1"/>
  <c r="N278" i="1"/>
  <c r="M278" i="1"/>
  <c r="T278" i="1" s="1"/>
  <c r="L278" i="1"/>
  <c r="S278" i="1" s="1"/>
  <c r="U278" i="1" s="1"/>
  <c r="S277" i="1"/>
  <c r="U277" i="1" s="1"/>
  <c r="P277" i="1"/>
  <c r="O277" i="1"/>
  <c r="N277" i="1"/>
  <c r="M277" i="1"/>
  <c r="T277" i="1" s="1"/>
  <c r="L277" i="1"/>
  <c r="T276" i="1"/>
  <c r="P276" i="1"/>
  <c r="O276" i="1"/>
  <c r="S276" i="1" s="1"/>
  <c r="U276" i="1" s="1"/>
  <c r="N276" i="1"/>
  <c r="M276" i="1"/>
  <c r="L276" i="1"/>
  <c r="R276" i="1" s="1"/>
  <c r="P275" i="1"/>
  <c r="T275" i="1" s="1"/>
  <c r="O275" i="1"/>
  <c r="N275" i="1"/>
  <c r="M275" i="1"/>
  <c r="L275" i="1"/>
  <c r="S275" i="1" s="1"/>
  <c r="U275" i="1" s="1"/>
  <c r="P274" i="1"/>
  <c r="O274" i="1"/>
  <c r="N274" i="1"/>
  <c r="M274" i="1"/>
  <c r="T274" i="1" s="1"/>
  <c r="L274" i="1"/>
  <c r="S274" i="1" s="1"/>
  <c r="U274" i="1" s="1"/>
  <c r="S273" i="1"/>
  <c r="U273" i="1" s="1"/>
  <c r="P273" i="1"/>
  <c r="O273" i="1"/>
  <c r="N273" i="1"/>
  <c r="N282" i="1" s="1"/>
  <c r="M273" i="1"/>
  <c r="T273" i="1" s="1"/>
  <c r="L273" i="1"/>
  <c r="T272" i="1"/>
  <c r="P272" i="1"/>
  <c r="O272" i="1"/>
  <c r="S272" i="1" s="1"/>
  <c r="U272" i="1" s="1"/>
  <c r="N272" i="1"/>
  <c r="M272" i="1"/>
  <c r="L272" i="1"/>
  <c r="R272" i="1" s="1"/>
  <c r="P271" i="1"/>
  <c r="T271" i="1" s="1"/>
  <c r="O271" i="1"/>
  <c r="N271" i="1"/>
  <c r="M271" i="1"/>
  <c r="L271" i="1"/>
  <c r="S271" i="1" s="1"/>
  <c r="U271" i="1" s="1"/>
  <c r="P270" i="1"/>
  <c r="P282" i="1" s="1"/>
  <c r="O270" i="1"/>
  <c r="O282" i="1" s="1"/>
  <c r="M270" i="1"/>
  <c r="T270" i="1" s="1"/>
  <c r="T282" i="1" s="1"/>
  <c r="L270" i="1"/>
  <c r="L282" i="1" s="1"/>
  <c r="Q267" i="1"/>
  <c r="K267" i="1"/>
  <c r="J267" i="1"/>
  <c r="I267" i="1"/>
  <c r="P266" i="1"/>
  <c r="O266" i="1"/>
  <c r="N266" i="1"/>
  <c r="M266" i="1"/>
  <c r="L266" i="1"/>
  <c r="P265" i="1"/>
  <c r="O265" i="1"/>
  <c r="N265" i="1"/>
  <c r="M265" i="1"/>
  <c r="L265" i="1"/>
  <c r="P264" i="1"/>
  <c r="T264" i="1" s="1"/>
  <c r="O264" i="1"/>
  <c r="N264" i="1"/>
  <c r="M264" i="1"/>
  <c r="L264" i="1"/>
  <c r="S264" i="1" s="1"/>
  <c r="U264" i="1" s="1"/>
  <c r="P263" i="1"/>
  <c r="O263" i="1"/>
  <c r="N263" i="1"/>
  <c r="M263" i="1"/>
  <c r="L263" i="1"/>
  <c r="S263" i="1" s="1"/>
  <c r="U263" i="1" s="1"/>
  <c r="S262" i="1"/>
  <c r="U262" i="1" s="1"/>
  <c r="P262" i="1"/>
  <c r="O262" i="1"/>
  <c r="N262" i="1"/>
  <c r="N267" i="1" s="1"/>
  <c r="M262" i="1"/>
  <c r="L262" i="1"/>
  <c r="T261" i="1"/>
  <c r="P261" i="1"/>
  <c r="O261" i="1"/>
  <c r="S261" i="1" s="1"/>
  <c r="U261" i="1" s="1"/>
  <c r="N261" i="1"/>
  <c r="M261" i="1"/>
  <c r="L261" i="1"/>
  <c r="R261" i="1" s="1"/>
  <c r="P260" i="1"/>
  <c r="O260" i="1"/>
  <c r="O267" i="1" s="1"/>
  <c r="N260" i="1"/>
  <c r="M260" i="1"/>
  <c r="L260" i="1"/>
  <c r="Q257" i="1"/>
  <c r="N257" i="1"/>
  <c r="K257" i="1"/>
  <c r="J257" i="1"/>
  <c r="I257" i="1"/>
  <c r="S256" i="1"/>
  <c r="U256" i="1" s="1"/>
  <c r="P256" i="1"/>
  <c r="O256" i="1"/>
  <c r="M256" i="1"/>
  <c r="T256" i="1" s="1"/>
  <c r="L256" i="1"/>
  <c r="R256" i="1" s="1"/>
  <c r="S255" i="1"/>
  <c r="U255" i="1" s="1"/>
  <c r="P255" i="1"/>
  <c r="O255" i="1"/>
  <c r="M255" i="1"/>
  <c r="T255" i="1" s="1"/>
  <c r="L255" i="1"/>
  <c r="S254" i="1"/>
  <c r="P254" i="1"/>
  <c r="P257" i="1" s="1"/>
  <c r="O254" i="1"/>
  <c r="O257" i="1" s="1"/>
  <c r="N254" i="1"/>
  <c r="M254" i="1"/>
  <c r="T254" i="1" s="1"/>
  <c r="T257" i="1" s="1"/>
  <c r="L254" i="1"/>
  <c r="L257" i="1" s="1"/>
  <c r="Q251" i="1"/>
  <c r="N251" i="1"/>
  <c r="L251" i="1"/>
  <c r="K251" i="1"/>
  <c r="J251" i="1"/>
  <c r="I251" i="1"/>
  <c r="P250" i="1"/>
  <c r="T250" i="1" s="1"/>
  <c r="O250" i="1"/>
  <c r="M250" i="1"/>
  <c r="L250" i="1"/>
  <c r="S250" i="1" s="1"/>
  <c r="U250" i="1" s="1"/>
  <c r="P249" i="1"/>
  <c r="T249" i="1" s="1"/>
  <c r="T251" i="1" s="1"/>
  <c r="O249" i="1"/>
  <c r="O251" i="1" s="1"/>
  <c r="M249" i="1"/>
  <c r="M251" i="1" s="1"/>
  <c r="L249" i="1"/>
  <c r="S249" i="1" s="1"/>
  <c r="Q246" i="1"/>
  <c r="N246" i="1"/>
  <c r="K246" i="1"/>
  <c r="J246" i="1"/>
  <c r="I246" i="1"/>
  <c r="P245" i="1"/>
  <c r="O245" i="1"/>
  <c r="M245" i="1"/>
  <c r="L245" i="1"/>
  <c r="S245" i="1" s="1"/>
  <c r="U245" i="1" s="1"/>
  <c r="P244" i="1"/>
  <c r="P246" i="1" s="1"/>
  <c r="O244" i="1"/>
  <c r="O246" i="1" s="1"/>
  <c r="M244" i="1"/>
  <c r="T244" i="1" s="1"/>
  <c r="L244" i="1"/>
  <c r="Q241" i="1"/>
  <c r="K241" i="1"/>
  <c r="J241" i="1"/>
  <c r="I241" i="1"/>
  <c r="P240" i="1"/>
  <c r="O240" i="1"/>
  <c r="N240" i="1"/>
  <c r="M240" i="1"/>
  <c r="R240" i="1" s="1"/>
  <c r="L240" i="1"/>
  <c r="S240" i="1" s="1"/>
  <c r="U240" i="1" s="1"/>
  <c r="P239" i="1"/>
  <c r="O239" i="1"/>
  <c r="N239" i="1"/>
  <c r="M239" i="1"/>
  <c r="T239" i="1" s="1"/>
  <c r="L239" i="1"/>
  <c r="S239" i="1" s="1"/>
  <c r="U239" i="1" s="1"/>
  <c r="P238" i="1"/>
  <c r="O238" i="1"/>
  <c r="S238" i="1" s="1"/>
  <c r="N238" i="1"/>
  <c r="N241" i="1" s="1"/>
  <c r="M238" i="1"/>
  <c r="M241" i="1" s="1"/>
  <c r="L238" i="1"/>
  <c r="Q235" i="1"/>
  <c r="K235" i="1"/>
  <c r="J235" i="1"/>
  <c r="I235" i="1"/>
  <c r="P234" i="1"/>
  <c r="O234" i="1"/>
  <c r="O235" i="1" s="1"/>
  <c r="N234" i="1"/>
  <c r="M234" i="1"/>
  <c r="M235" i="1" s="1"/>
  <c r="L234" i="1"/>
  <c r="S234" i="1" s="1"/>
  <c r="U234" i="1" s="1"/>
  <c r="P233" i="1"/>
  <c r="P235" i="1" s="1"/>
  <c r="O233" i="1"/>
  <c r="N233" i="1"/>
  <c r="N235" i="1" s="1"/>
  <c r="M233" i="1"/>
  <c r="T233" i="1" s="1"/>
  <c r="L233" i="1"/>
  <c r="S233" i="1" s="1"/>
  <c r="Q230" i="1"/>
  <c r="K230" i="1"/>
  <c r="J230" i="1"/>
  <c r="I230" i="1"/>
  <c r="P229" i="1"/>
  <c r="O229" i="1"/>
  <c r="N229" i="1"/>
  <c r="T229" i="1" s="1"/>
  <c r="M229" i="1"/>
  <c r="L229" i="1"/>
  <c r="R229" i="1" s="1"/>
  <c r="P228" i="1"/>
  <c r="O228" i="1"/>
  <c r="N228" i="1"/>
  <c r="M228" i="1"/>
  <c r="R228" i="1" s="1"/>
  <c r="L228" i="1"/>
  <c r="S228" i="1" s="1"/>
  <c r="U228" i="1" s="1"/>
  <c r="P227" i="1"/>
  <c r="P230" i="1" s="1"/>
  <c r="O227" i="1"/>
  <c r="N227" i="1"/>
  <c r="N230" i="1" s="1"/>
  <c r="M227" i="1"/>
  <c r="T227" i="1" s="1"/>
  <c r="L227" i="1"/>
  <c r="L230" i="1" s="1"/>
  <c r="P226" i="1"/>
  <c r="O226" i="1"/>
  <c r="O230" i="1" s="1"/>
  <c r="N226" i="1"/>
  <c r="M226" i="1"/>
  <c r="M230" i="1" s="1"/>
  <c r="L226" i="1"/>
  <c r="Q223" i="1"/>
  <c r="K223" i="1"/>
  <c r="J223" i="1"/>
  <c r="I223" i="1"/>
  <c r="P222" i="1"/>
  <c r="O222" i="1"/>
  <c r="N222" i="1"/>
  <c r="M222" i="1"/>
  <c r="R222" i="1" s="1"/>
  <c r="L222" i="1"/>
  <c r="S222" i="1" s="1"/>
  <c r="U222" i="1" s="1"/>
  <c r="P221" i="1"/>
  <c r="O221" i="1"/>
  <c r="N221" i="1"/>
  <c r="M221" i="1"/>
  <c r="T221" i="1" s="1"/>
  <c r="L221" i="1"/>
  <c r="S221" i="1" s="1"/>
  <c r="U221" i="1" s="1"/>
  <c r="P220" i="1"/>
  <c r="O220" i="1"/>
  <c r="S220" i="1" s="1"/>
  <c r="U220" i="1" s="1"/>
  <c r="N220" i="1"/>
  <c r="N223" i="1" s="1"/>
  <c r="M220" i="1"/>
  <c r="T220" i="1" s="1"/>
  <c r="L220" i="1"/>
  <c r="S219" i="1"/>
  <c r="U219" i="1" s="1"/>
  <c r="P219" i="1"/>
  <c r="O219" i="1"/>
  <c r="M219" i="1"/>
  <c r="T219" i="1" s="1"/>
  <c r="L219" i="1"/>
  <c r="R219" i="1" s="1"/>
  <c r="S218" i="1"/>
  <c r="U218" i="1" s="1"/>
  <c r="P218" i="1"/>
  <c r="P223" i="1" s="1"/>
  <c r="O218" i="1"/>
  <c r="M218" i="1"/>
  <c r="M223" i="1" s="1"/>
  <c r="L218" i="1"/>
  <c r="R218" i="1" s="1"/>
  <c r="Q215" i="1"/>
  <c r="K215" i="1"/>
  <c r="J215" i="1"/>
  <c r="I215" i="1"/>
  <c r="P214" i="1"/>
  <c r="O214" i="1"/>
  <c r="N214" i="1"/>
  <c r="M214" i="1"/>
  <c r="R214" i="1" s="1"/>
  <c r="L214" i="1"/>
  <c r="S214" i="1" s="1"/>
  <c r="U214" i="1" s="1"/>
  <c r="P213" i="1"/>
  <c r="O213" i="1"/>
  <c r="N213" i="1"/>
  <c r="M213" i="1"/>
  <c r="T213" i="1" s="1"/>
  <c r="L213" i="1"/>
  <c r="S213" i="1" s="1"/>
  <c r="U213" i="1" s="1"/>
  <c r="P212" i="1"/>
  <c r="O212" i="1"/>
  <c r="S212" i="1" s="1"/>
  <c r="U212" i="1" s="1"/>
  <c r="N212" i="1"/>
  <c r="M212" i="1"/>
  <c r="T212" i="1" s="1"/>
  <c r="L212" i="1"/>
  <c r="P211" i="1"/>
  <c r="O211" i="1"/>
  <c r="N211" i="1"/>
  <c r="T211" i="1" s="1"/>
  <c r="M211" i="1"/>
  <c r="L211" i="1"/>
  <c r="R211" i="1" s="1"/>
  <c r="P210" i="1"/>
  <c r="O210" i="1"/>
  <c r="N210" i="1"/>
  <c r="M210" i="1"/>
  <c r="R210" i="1" s="1"/>
  <c r="L210" i="1"/>
  <c r="S210" i="1" s="1"/>
  <c r="U210" i="1" s="1"/>
  <c r="P209" i="1"/>
  <c r="O209" i="1"/>
  <c r="N209" i="1"/>
  <c r="M209" i="1"/>
  <c r="T209" i="1" s="1"/>
  <c r="L209" i="1"/>
  <c r="S209" i="1" s="1"/>
  <c r="U209" i="1" s="1"/>
  <c r="T208" i="1"/>
  <c r="P208" i="1"/>
  <c r="O208" i="1"/>
  <c r="S208" i="1" s="1"/>
  <c r="U208" i="1" s="1"/>
  <c r="N208" i="1"/>
  <c r="M208" i="1"/>
  <c r="R208" i="1" s="1"/>
  <c r="L208" i="1"/>
  <c r="P207" i="1"/>
  <c r="O207" i="1"/>
  <c r="N207" i="1"/>
  <c r="T207" i="1" s="1"/>
  <c r="M207" i="1"/>
  <c r="L207" i="1"/>
  <c r="R207" i="1" s="1"/>
  <c r="P206" i="1"/>
  <c r="O206" i="1"/>
  <c r="N206" i="1"/>
  <c r="M206" i="1"/>
  <c r="R206" i="1" s="1"/>
  <c r="L206" i="1"/>
  <c r="S206" i="1" s="1"/>
  <c r="U206" i="1" s="1"/>
  <c r="S205" i="1"/>
  <c r="U205" i="1" s="1"/>
  <c r="P205" i="1"/>
  <c r="O205" i="1"/>
  <c r="N205" i="1"/>
  <c r="M205" i="1"/>
  <c r="T205" i="1" s="1"/>
  <c r="L205" i="1"/>
  <c r="R205" i="1" s="1"/>
  <c r="T204" i="1"/>
  <c r="P204" i="1"/>
  <c r="O204" i="1"/>
  <c r="S204" i="1" s="1"/>
  <c r="U204" i="1" s="1"/>
  <c r="N204" i="1"/>
  <c r="M204" i="1"/>
  <c r="R204" i="1" s="1"/>
  <c r="L204" i="1"/>
  <c r="P203" i="1"/>
  <c r="O203" i="1"/>
  <c r="N203" i="1"/>
  <c r="T203" i="1" s="1"/>
  <c r="M203" i="1"/>
  <c r="L203" i="1"/>
  <c r="R203" i="1" s="1"/>
  <c r="P202" i="1"/>
  <c r="O202" i="1"/>
  <c r="N202" i="1"/>
  <c r="M202" i="1"/>
  <c r="R202" i="1" s="1"/>
  <c r="L202" i="1"/>
  <c r="S202" i="1" s="1"/>
  <c r="U202" i="1" s="1"/>
  <c r="S201" i="1"/>
  <c r="U201" i="1" s="1"/>
  <c r="P201" i="1"/>
  <c r="O201" i="1"/>
  <c r="N201" i="1"/>
  <c r="M201" i="1"/>
  <c r="T201" i="1" s="1"/>
  <c r="L201" i="1"/>
  <c r="R201" i="1" s="1"/>
  <c r="T200" i="1"/>
  <c r="P200" i="1"/>
  <c r="O200" i="1"/>
  <c r="S200" i="1" s="1"/>
  <c r="U200" i="1" s="1"/>
  <c r="N200" i="1"/>
  <c r="M200" i="1"/>
  <c r="R200" i="1" s="1"/>
  <c r="L200" i="1"/>
  <c r="P199" i="1"/>
  <c r="O199" i="1"/>
  <c r="N199" i="1"/>
  <c r="T199" i="1" s="1"/>
  <c r="M199" i="1"/>
  <c r="L199" i="1"/>
  <c r="R199" i="1" s="1"/>
  <c r="P198" i="1"/>
  <c r="O198" i="1"/>
  <c r="N198" i="1"/>
  <c r="M198" i="1"/>
  <c r="R198" i="1" s="1"/>
  <c r="L198" i="1"/>
  <c r="S198" i="1" s="1"/>
  <c r="U198" i="1" s="1"/>
  <c r="S197" i="1"/>
  <c r="U197" i="1" s="1"/>
  <c r="P197" i="1"/>
  <c r="O197" i="1"/>
  <c r="N197" i="1"/>
  <c r="M197" i="1"/>
  <c r="T197" i="1" s="1"/>
  <c r="L197" i="1"/>
  <c r="R197" i="1" s="1"/>
  <c r="T196" i="1"/>
  <c r="P196" i="1"/>
  <c r="O196" i="1"/>
  <c r="S196" i="1" s="1"/>
  <c r="U196" i="1" s="1"/>
  <c r="N196" i="1"/>
  <c r="M196" i="1"/>
  <c r="R196" i="1" s="1"/>
  <c r="L196" i="1"/>
  <c r="P195" i="1"/>
  <c r="O195" i="1"/>
  <c r="N195" i="1"/>
  <c r="T195" i="1" s="1"/>
  <c r="M195" i="1"/>
  <c r="L195" i="1"/>
  <c r="R195" i="1" s="1"/>
  <c r="P194" i="1"/>
  <c r="O194" i="1"/>
  <c r="N194" i="1"/>
  <c r="M194" i="1"/>
  <c r="R194" i="1" s="1"/>
  <c r="L194" i="1"/>
  <c r="S194" i="1" s="1"/>
  <c r="U194" i="1" s="1"/>
  <c r="S193" i="1"/>
  <c r="U193" i="1" s="1"/>
  <c r="P193" i="1"/>
  <c r="O193" i="1"/>
  <c r="N193" i="1"/>
  <c r="M193" i="1"/>
  <c r="T193" i="1" s="1"/>
  <c r="L193" i="1"/>
  <c r="R193" i="1" s="1"/>
  <c r="T192" i="1"/>
  <c r="P192" i="1"/>
  <c r="O192" i="1"/>
  <c r="S192" i="1" s="1"/>
  <c r="U192" i="1" s="1"/>
  <c r="N192" i="1"/>
  <c r="M192" i="1"/>
  <c r="R192" i="1" s="1"/>
  <c r="L192" i="1"/>
  <c r="P191" i="1"/>
  <c r="O191" i="1"/>
  <c r="N191" i="1"/>
  <c r="T191" i="1" s="1"/>
  <c r="M191" i="1"/>
  <c r="L191" i="1"/>
  <c r="R191" i="1" s="1"/>
  <c r="P190" i="1"/>
  <c r="O190" i="1"/>
  <c r="N190" i="1"/>
  <c r="M190" i="1"/>
  <c r="R190" i="1" s="1"/>
  <c r="L190" i="1"/>
  <c r="S190" i="1" s="1"/>
  <c r="U190" i="1" s="1"/>
  <c r="S189" i="1"/>
  <c r="P189" i="1"/>
  <c r="P215" i="1" s="1"/>
  <c r="O189" i="1"/>
  <c r="O215" i="1" s="1"/>
  <c r="N189" i="1"/>
  <c r="N215" i="1" s="1"/>
  <c r="M189" i="1"/>
  <c r="T189" i="1" s="1"/>
  <c r="L189" i="1"/>
  <c r="L215" i="1" s="1"/>
  <c r="Q186" i="1"/>
  <c r="N186" i="1"/>
  <c r="L186" i="1"/>
  <c r="K186" i="1"/>
  <c r="J186" i="1"/>
  <c r="I186" i="1"/>
  <c r="U185" i="1"/>
  <c r="U186" i="1" s="1"/>
  <c r="S185" i="1"/>
  <c r="S186" i="1" s="1"/>
  <c r="P185" i="1"/>
  <c r="P186" i="1" s="1"/>
  <c r="O185" i="1"/>
  <c r="O186" i="1" s="1"/>
  <c r="M185" i="1"/>
  <c r="M186" i="1" s="1"/>
  <c r="L185" i="1"/>
  <c r="R185" i="1" s="1"/>
  <c r="R186" i="1" s="1"/>
  <c r="Q183" i="1"/>
  <c r="K183" i="1"/>
  <c r="J183" i="1"/>
  <c r="I183" i="1"/>
  <c r="P182" i="1"/>
  <c r="O182" i="1"/>
  <c r="N182" i="1"/>
  <c r="M182" i="1"/>
  <c r="M183" i="1" s="1"/>
  <c r="L182" i="1"/>
  <c r="S182" i="1" s="1"/>
  <c r="U182" i="1" s="1"/>
  <c r="S181" i="1"/>
  <c r="U181" i="1" s="1"/>
  <c r="P181" i="1"/>
  <c r="P183" i="1" s="1"/>
  <c r="O181" i="1"/>
  <c r="N181" i="1"/>
  <c r="N183" i="1" s="1"/>
  <c r="M181" i="1"/>
  <c r="T181" i="1" s="1"/>
  <c r="L181" i="1"/>
  <c r="R181" i="1" s="1"/>
  <c r="T180" i="1"/>
  <c r="P180" i="1"/>
  <c r="O180" i="1"/>
  <c r="O183" i="1" s="1"/>
  <c r="M180" i="1"/>
  <c r="L180" i="1"/>
  <c r="L183" i="1" s="1"/>
  <c r="Q177" i="1"/>
  <c r="K177" i="1"/>
  <c r="J177" i="1"/>
  <c r="I177" i="1"/>
  <c r="P176" i="1"/>
  <c r="O176" i="1"/>
  <c r="N176" i="1"/>
  <c r="T176" i="1" s="1"/>
  <c r="M176" i="1"/>
  <c r="L176" i="1"/>
  <c r="R176" i="1" s="1"/>
  <c r="P175" i="1"/>
  <c r="O175" i="1"/>
  <c r="N175" i="1"/>
  <c r="M175" i="1"/>
  <c r="R175" i="1" s="1"/>
  <c r="L175" i="1"/>
  <c r="S175" i="1" s="1"/>
  <c r="U175" i="1" s="1"/>
  <c r="S174" i="1"/>
  <c r="U174" i="1" s="1"/>
  <c r="P174" i="1"/>
  <c r="O174" i="1"/>
  <c r="N174" i="1"/>
  <c r="N177" i="1" s="1"/>
  <c r="M174" i="1"/>
  <c r="T174" i="1" s="1"/>
  <c r="L174" i="1"/>
  <c r="R174" i="1" s="1"/>
  <c r="T173" i="1"/>
  <c r="P173" i="1"/>
  <c r="O173" i="1"/>
  <c r="S173" i="1" s="1"/>
  <c r="U173" i="1" s="1"/>
  <c r="N173" i="1"/>
  <c r="M173" i="1"/>
  <c r="R173" i="1" s="1"/>
  <c r="L173" i="1"/>
  <c r="U172" i="1"/>
  <c r="S172" i="1"/>
  <c r="P172" i="1"/>
  <c r="O172" i="1"/>
  <c r="M172" i="1"/>
  <c r="T172" i="1" s="1"/>
  <c r="L172" i="1"/>
  <c r="R172" i="1" s="1"/>
  <c r="U171" i="1"/>
  <c r="S171" i="1"/>
  <c r="P171" i="1"/>
  <c r="P177" i="1" s="1"/>
  <c r="O171" i="1"/>
  <c r="O177" i="1" s="1"/>
  <c r="M171" i="1"/>
  <c r="M177" i="1" s="1"/>
  <c r="L171" i="1"/>
  <c r="R171" i="1" s="1"/>
  <c r="Q168" i="1"/>
  <c r="K168" i="1"/>
  <c r="J168" i="1"/>
  <c r="I168" i="1"/>
  <c r="P167" i="1"/>
  <c r="P168" i="1" s="1"/>
  <c r="O167" i="1"/>
  <c r="O168" i="1" s="1"/>
  <c r="N167" i="1"/>
  <c r="N168" i="1" s="1"/>
  <c r="M167" i="1"/>
  <c r="M168" i="1" s="1"/>
  <c r="L167" i="1"/>
  <c r="S167" i="1" s="1"/>
  <c r="Q164" i="1"/>
  <c r="K164" i="1"/>
  <c r="J164" i="1"/>
  <c r="I164" i="1"/>
  <c r="T163" i="1"/>
  <c r="P163" i="1"/>
  <c r="O163" i="1"/>
  <c r="O164" i="1" s="1"/>
  <c r="N163" i="1"/>
  <c r="M163" i="1"/>
  <c r="M164" i="1" s="1"/>
  <c r="L163" i="1"/>
  <c r="P162" i="1"/>
  <c r="P164" i="1" s="1"/>
  <c r="O162" i="1"/>
  <c r="N162" i="1"/>
  <c r="N164" i="1" s="1"/>
  <c r="M162" i="1"/>
  <c r="L162" i="1"/>
  <c r="L164" i="1" s="1"/>
  <c r="Q160" i="1"/>
  <c r="K160" i="1"/>
  <c r="J160" i="1"/>
  <c r="I160" i="1"/>
  <c r="S159" i="1"/>
  <c r="U159" i="1" s="1"/>
  <c r="P159" i="1"/>
  <c r="O159" i="1"/>
  <c r="N159" i="1"/>
  <c r="M159" i="1"/>
  <c r="T159" i="1" s="1"/>
  <c r="L159" i="1"/>
  <c r="R159" i="1" s="1"/>
  <c r="T158" i="1"/>
  <c r="P158" i="1"/>
  <c r="O158" i="1"/>
  <c r="S158" i="1" s="1"/>
  <c r="U158" i="1" s="1"/>
  <c r="N158" i="1"/>
  <c r="M158" i="1"/>
  <c r="R158" i="1" s="1"/>
  <c r="L158" i="1"/>
  <c r="P157" i="1"/>
  <c r="O157" i="1"/>
  <c r="N157" i="1"/>
  <c r="T157" i="1" s="1"/>
  <c r="M157" i="1"/>
  <c r="L157" i="1"/>
  <c r="P156" i="1"/>
  <c r="O156" i="1"/>
  <c r="N156" i="1"/>
  <c r="M156" i="1"/>
  <c r="T156" i="1" s="1"/>
  <c r="L156" i="1"/>
  <c r="S156" i="1" s="1"/>
  <c r="U156" i="1" s="1"/>
  <c r="S155" i="1"/>
  <c r="P155" i="1"/>
  <c r="P160" i="1" s="1"/>
  <c r="O155" i="1"/>
  <c r="O160" i="1" s="1"/>
  <c r="N155" i="1"/>
  <c r="N160" i="1" s="1"/>
  <c r="M155" i="1"/>
  <c r="L155" i="1"/>
  <c r="Q152" i="1"/>
  <c r="K152" i="1"/>
  <c r="J152" i="1"/>
  <c r="I152" i="1"/>
  <c r="P151" i="1"/>
  <c r="O151" i="1"/>
  <c r="N151" i="1"/>
  <c r="M151" i="1"/>
  <c r="L151" i="1"/>
  <c r="P150" i="1"/>
  <c r="O150" i="1"/>
  <c r="N150" i="1"/>
  <c r="M150" i="1"/>
  <c r="T150" i="1" s="1"/>
  <c r="L150" i="1"/>
  <c r="S150" i="1" s="1"/>
  <c r="U150" i="1" s="1"/>
  <c r="S149" i="1"/>
  <c r="U149" i="1" s="1"/>
  <c r="P149" i="1"/>
  <c r="O149" i="1"/>
  <c r="N149" i="1"/>
  <c r="M149" i="1"/>
  <c r="T149" i="1" s="1"/>
  <c r="L149" i="1"/>
  <c r="R149" i="1" s="1"/>
  <c r="T148" i="1"/>
  <c r="P148" i="1"/>
  <c r="O148" i="1"/>
  <c r="S148" i="1" s="1"/>
  <c r="U148" i="1" s="1"/>
  <c r="N148" i="1"/>
  <c r="M148" i="1"/>
  <c r="R148" i="1" s="1"/>
  <c r="L148" i="1"/>
  <c r="U147" i="1"/>
  <c r="S147" i="1"/>
  <c r="P147" i="1"/>
  <c r="P152" i="1" s="1"/>
  <c r="O147" i="1"/>
  <c r="N147" i="1"/>
  <c r="M147" i="1"/>
  <c r="L147" i="1"/>
  <c r="T146" i="1"/>
  <c r="P146" i="1"/>
  <c r="O146" i="1"/>
  <c r="N146" i="1"/>
  <c r="M146" i="1"/>
  <c r="M152" i="1" s="1"/>
  <c r="L146" i="1"/>
  <c r="S146" i="1" s="1"/>
  <c r="Q143" i="1"/>
  <c r="K143" i="1"/>
  <c r="J143" i="1"/>
  <c r="I143" i="1"/>
  <c r="P142" i="1"/>
  <c r="O142" i="1"/>
  <c r="S142" i="1" s="1"/>
  <c r="U142" i="1" s="1"/>
  <c r="N142" i="1"/>
  <c r="M142" i="1"/>
  <c r="M143" i="1" s="1"/>
  <c r="L142" i="1"/>
  <c r="P141" i="1"/>
  <c r="P143" i="1" s="1"/>
  <c r="O141" i="1"/>
  <c r="O143" i="1" s="1"/>
  <c r="N141" i="1"/>
  <c r="M141" i="1"/>
  <c r="L141" i="1"/>
  <c r="Q138" i="1"/>
  <c r="K138" i="1"/>
  <c r="J138" i="1"/>
  <c r="I138" i="1"/>
  <c r="P137" i="1"/>
  <c r="P138" i="1" s="1"/>
  <c r="O137" i="1"/>
  <c r="O138" i="1" s="1"/>
  <c r="N137" i="1"/>
  <c r="N138" i="1" s="1"/>
  <c r="M137" i="1"/>
  <c r="T137" i="1" s="1"/>
  <c r="T138" i="1" s="1"/>
  <c r="L137" i="1"/>
  <c r="S137" i="1" s="1"/>
  <c r="Q134" i="1"/>
  <c r="K134" i="1"/>
  <c r="J134" i="1"/>
  <c r="I134" i="1"/>
  <c r="T133" i="1"/>
  <c r="T134" i="1" s="1"/>
  <c r="P133" i="1"/>
  <c r="P134" i="1" s="1"/>
  <c r="O133" i="1"/>
  <c r="O134" i="1" s="1"/>
  <c r="N133" i="1"/>
  <c r="N134" i="1" s="1"/>
  <c r="M133" i="1"/>
  <c r="M134" i="1" s="1"/>
  <c r="L133" i="1"/>
  <c r="R133" i="1" s="1"/>
  <c r="R134" i="1" s="1"/>
  <c r="Q130" i="1"/>
  <c r="K130" i="1"/>
  <c r="J130" i="1"/>
  <c r="I130" i="1"/>
  <c r="P129" i="1"/>
  <c r="O129" i="1"/>
  <c r="N129" i="1"/>
  <c r="M129" i="1"/>
  <c r="T129" i="1" s="1"/>
  <c r="L129" i="1"/>
  <c r="S129" i="1" s="1"/>
  <c r="U129" i="1" s="1"/>
  <c r="S128" i="1"/>
  <c r="U128" i="1" s="1"/>
  <c r="P128" i="1"/>
  <c r="O128" i="1"/>
  <c r="N128" i="1"/>
  <c r="N130" i="1" s="1"/>
  <c r="M128" i="1"/>
  <c r="T128" i="1" s="1"/>
  <c r="L128" i="1"/>
  <c r="R128" i="1" s="1"/>
  <c r="T127" i="1"/>
  <c r="P127" i="1"/>
  <c r="P130" i="1" s="1"/>
  <c r="O127" i="1"/>
  <c r="O130" i="1" s="1"/>
  <c r="M127" i="1"/>
  <c r="M130" i="1" s="1"/>
  <c r="L127" i="1"/>
  <c r="R127" i="1" s="1"/>
  <c r="Q124" i="1"/>
  <c r="K124" i="1"/>
  <c r="J124" i="1"/>
  <c r="I124" i="1"/>
  <c r="P123" i="1"/>
  <c r="O123" i="1"/>
  <c r="N123" i="1"/>
  <c r="M123" i="1"/>
  <c r="T123" i="1" s="1"/>
  <c r="L123" i="1"/>
  <c r="S123" i="1" s="1"/>
  <c r="U123" i="1" s="1"/>
  <c r="P122" i="1"/>
  <c r="O122" i="1"/>
  <c r="N122" i="1"/>
  <c r="M122" i="1"/>
  <c r="T122" i="1" s="1"/>
  <c r="L122" i="1"/>
  <c r="S122" i="1" s="1"/>
  <c r="U122" i="1" s="1"/>
  <c r="S121" i="1"/>
  <c r="U121" i="1" s="1"/>
  <c r="P121" i="1"/>
  <c r="O121" i="1"/>
  <c r="N121" i="1"/>
  <c r="M121" i="1"/>
  <c r="T121" i="1" s="1"/>
  <c r="L121" i="1"/>
  <c r="T120" i="1"/>
  <c r="P120" i="1"/>
  <c r="P124" i="1" s="1"/>
  <c r="O120" i="1"/>
  <c r="O124" i="1" s="1"/>
  <c r="N120" i="1"/>
  <c r="N124" i="1" s="1"/>
  <c r="M120" i="1"/>
  <c r="M124" i="1" s="1"/>
  <c r="L120" i="1"/>
  <c r="R120" i="1" s="1"/>
  <c r="Q117" i="1"/>
  <c r="K117" i="1"/>
  <c r="J117" i="1"/>
  <c r="I117" i="1"/>
  <c r="P116" i="1"/>
  <c r="O116" i="1"/>
  <c r="N116" i="1"/>
  <c r="N117" i="1" s="1"/>
  <c r="M116" i="1"/>
  <c r="T116" i="1" s="1"/>
  <c r="L116" i="1"/>
  <c r="S116" i="1" s="1"/>
  <c r="U116" i="1" s="1"/>
  <c r="S115" i="1"/>
  <c r="P115" i="1"/>
  <c r="P117" i="1" s="1"/>
  <c r="O115" i="1"/>
  <c r="O117" i="1" s="1"/>
  <c r="M115" i="1"/>
  <c r="T115" i="1" s="1"/>
  <c r="T117" i="1" s="1"/>
  <c r="L115" i="1"/>
  <c r="L117" i="1" s="1"/>
  <c r="Q112" i="1"/>
  <c r="N112" i="1"/>
  <c r="K112" i="1"/>
  <c r="J112" i="1"/>
  <c r="I112" i="1"/>
  <c r="T111" i="1"/>
  <c r="T112" i="1" s="1"/>
  <c r="P111" i="1"/>
  <c r="P112" i="1" s="1"/>
  <c r="O111" i="1"/>
  <c r="O112" i="1" s="1"/>
  <c r="M111" i="1"/>
  <c r="M112" i="1" s="1"/>
  <c r="L111" i="1"/>
  <c r="R111" i="1" s="1"/>
  <c r="R112" i="1" s="1"/>
  <c r="Q108" i="1"/>
  <c r="K108" i="1"/>
  <c r="J108" i="1"/>
  <c r="I108" i="1"/>
  <c r="P107" i="1"/>
  <c r="P108" i="1" s="1"/>
  <c r="O107" i="1"/>
  <c r="O108" i="1" s="1"/>
  <c r="N107" i="1"/>
  <c r="N108" i="1" s="1"/>
  <c r="M107" i="1"/>
  <c r="M108" i="1" s="1"/>
  <c r="L107" i="1"/>
  <c r="S107" i="1" s="1"/>
  <c r="Q104" i="1"/>
  <c r="K104" i="1"/>
  <c r="J104" i="1"/>
  <c r="I104" i="1"/>
  <c r="S103" i="1"/>
  <c r="U103" i="1" s="1"/>
  <c r="P103" i="1"/>
  <c r="O103" i="1"/>
  <c r="N103" i="1"/>
  <c r="M103" i="1"/>
  <c r="T103" i="1" s="1"/>
  <c r="L103" i="1"/>
  <c r="R103" i="1" s="1"/>
  <c r="T102" i="1"/>
  <c r="P102" i="1"/>
  <c r="O102" i="1"/>
  <c r="N102" i="1"/>
  <c r="M102" i="1"/>
  <c r="L102" i="1"/>
  <c r="R102" i="1" s="1"/>
  <c r="P101" i="1"/>
  <c r="O101" i="1"/>
  <c r="N101" i="1"/>
  <c r="M101" i="1"/>
  <c r="T101" i="1" s="1"/>
  <c r="L101" i="1"/>
  <c r="S101" i="1" s="1"/>
  <c r="U101" i="1" s="1"/>
  <c r="P100" i="1"/>
  <c r="O100" i="1"/>
  <c r="N100" i="1"/>
  <c r="M100" i="1"/>
  <c r="T100" i="1" s="1"/>
  <c r="L100" i="1"/>
  <c r="S100" i="1" s="1"/>
  <c r="U100" i="1" s="1"/>
  <c r="S99" i="1"/>
  <c r="U99" i="1" s="1"/>
  <c r="P99" i="1"/>
  <c r="O99" i="1"/>
  <c r="N99" i="1"/>
  <c r="M99" i="1"/>
  <c r="T99" i="1" s="1"/>
  <c r="L99" i="1"/>
  <c r="R99" i="1" s="1"/>
  <c r="T98" i="1"/>
  <c r="P98" i="1"/>
  <c r="O98" i="1"/>
  <c r="N98" i="1"/>
  <c r="M98" i="1"/>
  <c r="L98" i="1"/>
  <c r="R98" i="1" s="1"/>
  <c r="P97" i="1"/>
  <c r="O97" i="1"/>
  <c r="N97" i="1"/>
  <c r="T97" i="1" s="1"/>
  <c r="M97" i="1"/>
  <c r="L97" i="1"/>
  <c r="S97" i="1" s="1"/>
  <c r="U97" i="1" s="1"/>
  <c r="P96" i="1"/>
  <c r="O96" i="1"/>
  <c r="N96" i="1"/>
  <c r="N104" i="1" s="1"/>
  <c r="M96" i="1"/>
  <c r="T96" i="1" s="1"/>
  <c r="L96" i="1"/>
  <c r="S96" i="1" s="1"/>
  <c r="U96" i="1" s="1"/>
  <c r="S95" i="1"/>
  <c r="U95" i="1" s="1"/>
  <c r="P95" i="1"/>
  <c r="P104" i="1" s="1"/>
  <c r="O95" i="1"/>
  <c r="O104" i="1" s="1"/>
  <c r="M95" i="1"/>
  <c r="T95" i="1" s="1"/>
  <c r="T104" i="1" s="1"/>
  <c r="L95" i="1"/>
  <c r="L104" i="1" s="1"/>
  <c r="Q92" i="1"/>
  <c r="K92" i="1"/>
  <c r="J92" i="1"/>
  <c r="I92" i="1"/>
  <c r="T91" i="1"/>
  <c r="P91" i="1"/>
  <c r="O91" i="1"/>
  <c r="S91" i="1" s="1"/>
  <c r="U91" i="1" s="1"/>
  <c r="N91" i="1"/>
  <c r="N92" i="1" s="1"/>
  <c r="M91" i="1"/>
  <c r="L91" i="1"/>
  <c r="R91" i="1" s="1"/>
  <c r="P90" i="1"/>
  <c r="P92" i="1" s="1"/>
  <c r="O90" i="1"/>
  <c r="O92" i="1" s="1"/>
  <c r="M90" i="1"/>
  <c r="M92" i="1" s="1"/>
  <c r="L90" i="1"/>
  <c r="S90" i="1" s="1"/>
  <c r="Q87" i="1"/>
  <c r="K87" i="1"/>
  <c r="J87" i="1"/>
  <c r="I87" i="1"/>
  <c r="P86" i="1"/>
  <c r="O86" i="1"/>
  <c r="N86" i="1"/>
  <c r="M86" i="1"/>
  <c r="T86" i="1" s="1"/>
  <c r="L86" i="1"/>
  <c r="S86" i="1" s="1"/>
  <c r="U86" i="1" s="1"/>
  <c r="S85" i="1"/>
  <c r="P85" i="1"/>
  <c r="P87" i="1" s="1"/>
  <c r="O85" i="1"/>
  <c r="O87" i="1" s="1"/>
  <c r="N85" i="1"/>
  <c r="N87" i="1" s="1"/>
  <c r="M85" i="1"/>
  <c r="T85" i="1" s="1"/>
  <c r="L85" i="1"/>
  <c r="L87" i="1" s="1"/>
  <c r="Q82" i="1"/>
  <c r="K82" i="1"/>
  <c r="J82" i="1"/>
  <c r="I82" i="1"/>
  <c r="P81" i="1"/>
  <c r="P82" i="1" s="1"/>
  <c r="O81" i="1"/>
  <c r="O82" i="1" s="1"/>
  <c r="N81" i="1"/>
  <c r="N82" i="1" s="1"/>
  <c r="M81" i="1"/>
  <c r="M82" i="1" s="1"/>
  <c r="L81" i="1"/>
  <c r="S81" i="1" s="1"/>
  <c r="Q74" i="1"/>
  <c r="K74" i="1"/>
  <c r="J74" i="1"/>
  <c r="I74" i="1"/>
  <c r="S73" i="1"/>
  <c r="U73" i="1" s="1"/>
  <c r="P73" i="1"/>
  <c r="O73" i="1"/>
  <c r="M73" i="1"/>
  <c r="T73" i="1" s="1"/>
  <c r="L73" i="1"/>
  <c r="R73" i="1" s="1"/>
  <c r="S72" i="1"/>
  <c r="U72" i="1" s="1"/>
  <c r="P72" i="1"/>
  <c r="O72" i="1"/>
  <c r="N72" i="1"/>
  <c r="M72" i="1"/>
  <c r="T72" i="1" s="1"/>
  <c r="L72" i="1"/>
  <c r="R72" i="1" s="1"/>
  <c r="T71" i="1"/>
  <c r="P71" i="1"/>
  <c r="O71" i="1"/>
  <c r="S71" i="1" s="1"/>
  <c r="U71" i="1" s="1"/>
  <c r="N71" i="1"/>
  <c r="M71" i="1"/>
  <c r="R71" i="1" s="1"/>
  <c r="L71" i="1"/>
  <c r="P70" i="1"/>
  <c r="T70" i="1" s="1"/>
  <c r="O70" i="1"/>
  <c r="N70" i="1"/>
  <c r="M70" i="1"/>
  <c r="L70" i="1"/>
  <c r="S70" i="1" s="1"/>
  <c r="U70" i="1" s="1"/>
  <c r="P69" i="1"/>
  <c r="T69" i="1" s="1"/>
  <c r="O69" i="1"/>
  <c r="M69" i="1"/>
  <c r="L69" i="1"/>
  <c r="S69" i="1" s="1"/>
  <c r="U69" i="1" s="1"/>
  <c r="P68" i="1"/>
  <c r="O68" i="1"/>
  <c r="N68" i="1"/>
  <c r="N74" i="1" s="1"/>
  <c r="M68" i="1"/>
  <c r="T68" i="1" s="1"/>
  <c r="L68" i="1"/>
  <c r="S68" i="1" s="1"/>
  <c r="U68" i="1" s="1"/>
  <c r="P67" i="1"/>
  <c r="P74" i="1" s="1"/>
  <c r="O67" i="1"/>
  <c r="O74" i="1" s="1"/>
  <c r="M67" i="1"/>
  <c r="T67" i="1" s="1"/>
  <c r="L67" i="1"/>
  <c r="L74" i="1" s="1"/>
  <c r="Q64" i="1"/>
  <c r="K64" i="1"/>
  <c r="J64" i="1"/>
  <c r="I64" i="1"/>
  <c r="P63" i="1"/>
  <c r="P64" i="1" s="1"/>
  <c r="O63" i="1"/>
  <c r="O64" i="1" s="1"/>
  <c r="N63" i="1"/>
  <c r="T63" i="1" s="1"/>
  <c r="T64" i="1" s="1"/>
  <c r="M63" i="1"/>
  <c r="M64" i="1" s="1"/>
  <c r="L63" i="1"/>
  <c r="L64" i="1" s="1"/>
  <c r="Q60" i="1"/>
  <c r="K60" i="1"/>
  <c r="J60" i="1"/>
  <c r="I60" i="1"/>
  <c r="P59" i="1"/>
  <c r="O59" i="1"/>
  <c r="N59" i="1"/>
  <c r="M59" i="1"/>
  <c r="T59" i="1" s="1"/>
  <c r="L59" i="1"/>
  <c r="S59" i="1" s="1"/>
  <c r="U59" i="1" s="1"/>
  <c r="S58" i="1"/>
  <c r="P58" i="1"/>
  <c r="P60" i="1" s="1"/>
  <c r="O58" i="1"/>
  <c r="O60" i="1" s="1"/>
  <c r="N58" i="1"/>
  <c r="N60" i="1" s="1"/>
  <c r="M58" i="1"/>
  <c r="L58" i="1"/>
  <c r="L60" i="1" s="1"/>
  <c r="Q55" i="1"/>
  <c r="K55" i="1"/>
  <c r="J55" i="1"/>
  <c r="I55" i="1"/>
  <c r="S54" i="1"/>
  <c r="U54" i="1" s="1"/>
  <c r="P54" i="1"/>
  <c r="O54" i="1"/>
  <c r="N54" i="1"/>
  <c r="M54" i="1"/>
  <c r="T54" i="1" s="1"/>
  <c r="L54" i="1"/>
  <c r="S53" i="1"/>
  <c r="U53" i="1" s="1"/>
  <c r="P53" i="1"/>
  <c r="O53" i="1"/>
  <c r="M53" i="1"/>
  <c r="T53" i="1" s="1"/>
  <c r="L53" i="1"/>
  <c r="R53" i="1" s="1"/>
  <c r="S52" i="1"/>
  <c r="U52" i="1" s="1"/>
  <c r="P52" i="1"/>
  <c r="O52" i="1"/>
  <c r="N52" i="1"/>
  <c r="T52" i="1" s="1"/>
  <c r="M52" i="1"/>
  <c r="R52" i="1" s="1"/>
  <c r="L52" i="1"/>
  <c r="T51" i="1"/>
  <c r="P51" i="1"/>
  <c r="O51" i="1"/>
  <c r="N51" i="1"/>
  <c r="M51" i="1"/>
  <c r="L51" i="1"/>
  <c r="R51" i="1" s="1"/>
  <c r="P50" i="1"/>
  <c r="O50" i="1"/>
  <c r="N50" i="1"/>
  <c r="M50" i="1"/>
  <c r="T50" i="1" s="1"/>
  <c r="L50" i="1"/>
  <c r="S50" i="1" s="1"/>
  <c r="U50" i="1" s="1"/>
  <c r="S49" i="1"/>
  <c r="U49" i="1" s="1"/>
  <c r="P49" i="1"/>
  <c r="O49" i="1"/>
  <c r="N49" i="1"/>
  <c r="M49" i="1"/>
  <c r="T49" i="1" s="1"/>
  <c r="L49" i="1"/>
  <c r="S48" i="1"/>
  <c r="U48" i="1" s="1"/>
  <c r="P48" i="1"/>
  <c r="O48" i="1"/>
  <c r="N48" i="1"/>
  <c r="T48" i="1" s="1"/>
  <c r="M48" i="1"/>
  <c r="R48" i="1" s="1"/>
  <c r="L48" i="1"/>
  <c r="T47" i="1"/>
  <c r="P47" i="1"/>
  <c r="O47" i="1"/>
  <c r="N47" i="1"/>
  <c r="N55" i="1" s="1"/>
  <c r="M47" i="1"/>
  <c r="L47" i="1"/>
  <c r="R47" i="1" s="1"/>
  <c r="P46" i="1"/>
  <c r="O46" i="1"/>
  <c r="O55" i="1" s="1"/>
  <c r="N46" i="1"/>
  <c r="M46" i="1"/>
  <c r="T46" i="1" s="1"/>
  <c r="L46" i="1"/>
  <c r="S46" i="1" s="1"/>
  <c r="U46" i="1" s="1"/>
  <c r="P45" i="1"/>
  <c r="P55" i="1" s="1"/>
  <c r="O45" i="1"/>
  <c r="M45" i="1"/>
  <c r="M55" i="1" s="1"/>
  <c r="L45" i="1"/>
  <c r="S45" i="1" s="1"/>
  <c r="Q42" i="1"/>
  <c r="K42" i="1"/>
  <c r="J42" i="1"/>
  <c r="I42" i="1"/>
  <c r="S41" i="1"/>
  <c r="U41" i="1" s="1"/>
  <c r="P41" i="1"/>
  <c r="O41" i="1"/>
  <c r="N41" i="1"/>
  <c r="T41" i="1" s="1"/>
  <c r="M41" i="1"/>
  <c r="R41" i="1" s="1"/>
  <c r="L41" i="1"/>
  <c r="T40" i="1"/>
  <c r="P40" i="1"/>
  <c r="P42" i="1" s="1"/>
  <c r="O40" i="1"/>
  <c r="O42" i="1" s="1"/>
  <c r="M40" i="1"/>
  <c r="M42" i="1" s="1"/>
  <c r="L40" i="1"/>
  <c r="L42" i="1" s="1"/>
  <c r="Q37" i="1"/>
  <c r="N37" i="1"/>
  <c r="M37" i="1"/>
  <c r="L37" i="1"/>
  <c r="K37" i="1"/>
  <c r="J37" i="1"/>
  <c r="I37" i="1"/>
  <c r="P36" i="1"/>
  <c r="P37" i="1" s="1"/>
  <c r="O36" i="1"/>
  <c r="O37" i="1" s="1"/>
  <c r="M36" i="1"/>
  <c r="L36" i="1"/>
  <c r="S36" i="1" s="1"/>
  <c r="Q31" i="1"/>
  <c r="K31" i="1"/>
  <c r="J31" i="1"/>
  <c r="I31" i="1"/>
  <c r="S30" i="1"/>
  <c r="S31" i="1" s="1"/>
  <c r="P30" i="1"/>
  <c r="P31" i="1" s="1"/>
  <c r="O30" i="1"/>
  <c r="O31" i="1" s="1"/>
  <c r="N30" i="1"/>
  <c r="N31" i="1" s="1"/>
  <c r="M30" i="1"/>
  <c r="T30" i="1" s="1"/>
  <c r="T31" i="1" s="1"/>
  <c r="L30" i="1"/>
  <c r="L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J23" i="1"/>
  <c r="I23" i="1"/>
  <c r="S22" i="1"/>
  <c r="U22" i="1" s="1"/>
  <c r="P22" i="1"/>
  <c r="O22" i="1"/>
  <c r="N22" i="1"/>
  <c r="M22" i="1"/>
  <c r="T22" i="1" s="1"/>
  <c r="L22" i="1"/>
  <c r="S21" i="1"/>
  <c r="U21" i="1" s="1"/>
  <c r="P21" i="1"/>
  <c r="O21" i="1"/>
  <c r="N21" i="1"/>
  <c r="N23" i="1" s="1"/>
  <c r="M21" i="1"/>
  <c r="R21" i="1" s="1"/>
  <c r="L21" i="1"/>
  <c r="T20" i="1"/>
  <c r="P20" i="1"/>
  <c r="O20" i="1"/>
  <c r="N20" i="1"/>
  <c r="M20" i="1"/>
  <c r="L20" i="1"/>
  <c r="R20" i="1" s="1"/>
  <c r="P19" i="1"/>
  <c r="O19" i="1"/>
  <c r="N19" i="1"/>
  <c r="M19" i="1"/>
  <c r="T19" i="1" s="1"/>
  <c r="L19" i="1"/>
  <c r="S19" i="1" s="1"/>
  <c r="U19" i="1" s="1"/>
  <c r="P18" i="1"/>
  <c r="P23" i="1" s="1"/>
  <c r="O18" i="1"/>
  <c r="O23" i="1" s="1"/>
  <c r="M18" i="1"/>
  <c r="T18" i="1" s="1"/>
  <c r="L18" i="1"/>
  <c r="S18" i="1" s="1"/>
  <c r="U18" i="1" l="1"/>
  <c r="U23" i="1" s="1"/>
  <c r="U45" i="1"/>
  <c r="T42" i="1"/>
  <c r="U36" i="1"/>
  <c r="U37" i="1" s="1"/>
  <c r="S37" i="1"/>
  <c r="S20" i="1"/>
  <c r="U20" i="1" s="1"/>
  <c r="L23" i="1"/>
  <c r="U30" i="1"/>
  <c r="U31" i="1" s="1"/>
  <c r="T36" i="1"/>
  <c r="T37" i="1" s="1"/>
  <c r="S40" i="1"/>
  <c r="S47" i="1"/>
  <c r="U47" i="1" s="1"/>
  <c r="S51" i="1"/>
  <c r="U51" i="1" s="1"/>
  <c r="L55" i="1"/>
  <c r="T58" i="1"/>
  <c r="T60" i="1" s="1"/>
  <c r="M60" i="1"/>
  <c r="R58" i="1"/>
  <c r="S60" i="1"/>
  <c r="U58" i="1"/>
  <c r="U60" i="1" s="1"/>
  <c r="T74" i="1"/>
  <c r="T87" i="1"/>
  <c r="S87" i="1"/>
  <c r="S117" i="1"/>
  <c r="T130" i="1"/>
  <c r="R18" i="1"/>
  <c r="R22" i="1"/>
  <c r="M23" i="1"/>
  <c r="R30" i="1"/>
  <c r="R31" i="1" s="1"/>
  <c r="M31" i="1"/>
  <c r="N42" i="1"/>
  <c r="R45" i="1"/>
  <c r="R49" i="1"/>
  <c r="R54" i="1"/>
  <c r="U107" i="1"/>
  <c r="U108" i="1" s="1"/>
  <c r="S108" i="1"/>
  <c r="R19" i="1"/>
  <c r="T21" i="1"/>
  <c r="T23" i="1" s="1"/>
  <c r="R36" i="1"/>
  <c r="R37" i="1" s="1"/>
  <c r="R46" i="1"/>
  <c r="R50" i="1"/>
  <c r="U81" i="1"/>
  <c r="U82" i="1" s="1"/>
  <c r="S82" i="1"/>
  <c r="S92" i="1"/>
  <c r="U90" i="1"/>
  <c r="U92" i="1" s="1"/>
  <c r="S138" i="1"/>
  <c r="U137" i="1"/>
  <c r="U138" i="1" s="1"/>
  <c r="R40" i="1"/>
  <c r="R42" i="1" s="1"/>
  <c r="T45" i="1"/>
  <c r="T55" i="1" s="1"/>
  <c r="T124" i="1"/>
  <c r="S63" i="1"/>
  <c r="N64" i="1"/>
  <c r="R67" i="1"/>
  <c r="M74" i="1"/>
  <c r="T81" i="1"/>
  <c r="T82" i="1" s="1"/>
  <c r="R85" i="1"/>
  <c r="T90" i="1"/>
  <c r="T92" i="1" s="1"/>
  <c r="R95" i="1"/>
  <c r="S98" i="1"/>
  <c r="U98" i="1" s="1"/>
  <c r="U104" i="1" s="1"/>
  <c r="S102" i="1"/>
  <c r="U102" i="1" s="1"/>
  <c r="M104" i="1"/>
  <c r="T107" i="1"/>
  <c r="T108" i="1" s="1"/>
  <c r="S111" i="1"/>
  <c r="R115" i="1"/>
  <c r="S120" i="1"/>
  <c r="R121" i="1"/>
  <c r="R124" i="1" s="1"/>
  <c r="S127" i="1"/>
  <c r="L130" i="1"/>
  <c r="S133" i="1"/>
  <c r="L138" i="1"/>
  <c r="R146" i="1"/>
  <c r="T147" i="1"/>
  <c r="T152" i="1" s="1"/>
  <c r="N152" i="1"/>
  <c r="R150" i="1"/>
  <c r="R177" i="1"/>
  <c r="S241" i="1"/>
  <c r="U238" i="1"/>
  <c r="U241" i="1" s="1"/>
  <c r="R59" i="1"/>
  <c r="S67" i="1"/>
  <c r="R68" i="1"/>
  <c r="R69" i="1"/>
  <c r="L82" i="1"/>
  <c r="R86" i="1"/>
  <c r="M87" i="1"/>
  <c r="R96" i="1"/>
  <c r="R100" i="1"/>
  <c r="L108" i="1"/>
  <c r="R116" i="1"/>
  <c r="M117" i="1"/>
  <c r="R122" i="1"/>
  <c r="L124" i="1"/>
  <c r="R129" i="1"/>
  <c r="R130" i="1" s="1"/>
  <c r="R137" i="1"/>
  <c r="R138" i="1" s="1"/>
  <c r="M138" i="1"/>
  <c r="L143" i="1"/>
  <c r="R141" i="1"/>
  <c r="R142" i="1"/>
  <c r="R151" i="1"/>
  <c r="S151" i="1"/>
  <c r="U151" i="1" s="1"/>
  <c r="R156" i="1"/>
  <c r="R70" i="1"/>
  <c r="R81" i="1"/>
  <c r="R82" i="1" s="1"/>
  <c r="R90" i="1"/>
  <c r="R92" i="1" s="1"/>
  <c r="L92" i="1"/>
  <c r="R97" i="1"/>
  <c r="R101" i="1"/>
  <c r="S104" i="1"/>
  <c r="R107" i="1"/>
  <c r="R108" i="1" s="1"/>
  <c r="L112" i="1"/>
  <c r="R123" i="1"/>
  <c r="L134" i="1"/>
  <c r="S141" i="1"/>
  <c r="T142" i="1"/>
  <c r="O152" i="1"/>
  <c r="R147" i="1"/>
  <c r="L152" i="1"/>
  <c r="R155" i="1"/>
  <c r="R157" i="1"/>
  <c r="S157" i="1"/>
  <c r="U157" i="1" s="1"/>
  <c r="U223" i="1"/>
  <c r="R63" i="1"/>
  <c r="R64" i="1" s="1"/>
  <c r="U85" i="1"/>
  <c r="U87" i="1" s="1"/>
  <c r="U115" i="1"/>
  <c r="U117" i="1" s="1"/>
  <c r="N143" i="1"/>
  <c r="T141" i="1"/>
  <c r="T143" i="1" s="1"/>
  <c r="S152" i="1"/>
  <c r="U146" i="1"/>
  <c r="U152" i="1" s="1"/>
  <c r="T151" i="1"/>
  <c r="T155" i="1"/>
  <c r="T160" i="1" s="1"/>
  <c r="S160" i="1"/>
  <c r="U155" i="1"/>
  <c r="U167" i="1"/>
  <c r="U168" i="1" s="1"/>
  <c r="S168" i="1"/>
  <c r="S235" i="1"/>
  <c r="U233" i="1"/>
  <c r="U235" i="1" s="1"/>
  <c r="L160" i="1"/>
  <c r="S162" i="1"/>
  <c r="R163" i="1"/>
  <c r="T167" i="1"/>
  <c r="T168" i="1" s="1"/>
  <c r="T175" i="1"/>
  <c r="S176" i="1"/>
  <c r="U176" i="1" s="1"/>
  <c r="U177" i="1" s="1"/>
  <c r="R180" i="1"/>
  <c r="T182" i="1"/>
  <c r="T183" i="1" s="1"/>
  <c r="U189" i="1"/>
  <c r="T190" i="1"/>
  <c r="S191" i="1"/>
  <c r="U191" i="1" s="1"/>
  <c r="T194" i="1"/>
  <c r="T215" i="1" s="1"/>
  <c r="S195" i="1"/>
  <c r="U195" i="1" s="1"/>
  <c r="T198" i="1"/>
  <c r="S199" i="1"/>
  <c r="U199" i="1" s="1"/>
  <c r="T202" i="1"/>
  <c r="S203" i="1"/>
  <c r="U203" i="1" s="1"/>
  <c r="T206" i="1"/>
  <c r="S207" i="1"/>
  <c r="U207" i="1" s="1"/>
  <c r="T210" i="1"/>
  <c r="S211" i="1"/>
  <c r="U211" i="1" s="1"/>
  <c r="R212" i="1"/>
  <c r="T214" i="1"/>
  <c r="R220" i="1"/>
  <c r="R223" i="1" s="1"/>
  <c r="T222" i="1"/>
  <c r="O223" i="1"/>
  <c r="S223" i="1"/>
  <c r="R226" i="1"/>
  <c r="R230" i="1" s="1"/>
  <c r="T228" i="1"/>
  <c r="S229" i="1"/>
  <c r="U229" i="1" s="1"/>
  <c r="T234" i="1"/>
  <c r="T235" i="1" s="1"/>
  <c r="R238" i="1"/>
  <c r="T240" i="1"/>
  <c r="O241" i="1"/>
  <c r="T245" i="1"/>
  <c r="T246" i="1" s="1"/>
  <c r="M267" i="1"/>
  <c r="T262" i="1"/>
  <c r="U292" i="1"/>
  <c r="M160" i="1"/>
  <c r="T162" i="1"/>
  <c r="T164" i="1" s="1"/>
  <c r="S163" i="1"/>
  <c r="U163" i="1" s="1"/>
  <c r="L168" i="1"/>
  <c r="T171" i="1"/>
  <c r="T177" i="1" s="1"/>
  <c r="S180" i="1"/>
  <c r="T185" i="1"/>
  <c r="T186" i="1" s="1"/>
  <c r="R189" i="1"/>
  <c r="R215" i="1" s="1"/>
  <c r="R209" i="1"/>
  <c r="R213" i="1"/>
  <c r="T218" i="1"/>
  <c r="R221" i="1"/>
  <c r="L223" i="1"/>
  <c r="S226" i="1"/>
  <c r="R227" i="1"/>
  <c r="R233" i="1"/>
  <c r="L235" i="1"/>
  <c r="R239" i="1"/>
  <c r="L241" i="1"/>
  <c r="S244" i="1"/>
  <c r="L246" i="1"/>
  <c r="R244" i="1"/>
  <c r="R167" i="1"/>
  <c r="R168" i="1" s="1"/>
  <c r="L177" i="1"/>
  <c r="R182" i="1"/>
  <c r="M215" i="1"/>
  <c r="T226" i="1"/>
  <c r="T230" i="1" s="1"/>
  <c r="S227" i="1"/>
  <c r="U227" i="1" s="1"/>
  <c r="R234" i="1"/>
  <c r="T238" i="1"/>
  <c r="T241" i="1" s="1"/>
  <c r="P251" i="1"/>
  <c r="U254" i="1"/>
  <c r="U257" i="1" s="1"/>
  <c r="S257" i="1"/>
  <c r="T263" i="1"/>
  <c r="R263" i="1"/>
  <c r="S289" i="1"/>
  <c r="U285" i="1"/>
  <c r="U289" i="1" s="1"/>
  <c r="R162" i="1"/>
  <c r="R164" i="1" s="1"/>
  <c r="P241" i="1"/>
  <c r="R245" i="1"/>
  <c r="M246" i="1"/>
  <c r="S251" i="1"/>
  <c r="U249" i="1"/>
  <c r="U251" i="1" s="1"/>
  <c r="R255" i="1"/>
  <c r="L267" i="1"/>
  <c r="S260" i="1"/>
  <c r="R260" i="1"/>
  <c r="R267" i="1" s="1"/>
  <c r="P267" i="1"/>
  <c r="T260" i="1"/>
  <c r="T267" i="1" s="1"/>
  <c r="R254" i="1"/>
  <c r="M257" i="1"/>
  <c r="R262" i="1"/>
  <c r="R273" i="1"/>
  <c r="R277" i="1"/>
  <c r="R281" i="1"/>
  <c r="M282" i="1"/>
  <c r="T285" i="1"/>
  <c r="T289" i="1" s="1"/>
  <c r="R287" i="1"/>
  <c r="L289" i="1"/>
  <c r="T292" i="1"/>
  <c r="T299" i="1" s="1"/>
  <c r="S293" i="1"/>
  <c r="U293" i="1" s="1"/>
  <c r="R295" i="1"/>
  <c r="L338" i="1"/>
  <c r="R302" i="1"/>
  <c r="R306" i="1"/>
  <c r="R311" i="1"/>
  <c r="R315" i="1"/>
  <c r="R320" i="1"/>
  <c r="R324" i="1"/>
  <c r="R328" i="1"/>
  <c r="T332" i="1"/>
  <c r="K415" i="1"/>
  <c r="R270" i="1"/>
  <c r="R274" i="1"/>
  <c r="R278" i="1"/>
  <c r="R288" i="1"/>
  <c r="M289" i="1"/>
  <c r="R296" i="1"/>
  <c r="R303" i="1"/>
  <c r="R307" i="1"/>
  <c r="R312" i="1"/>
  <c r="R316" i="1"/>
  <c r="R317" i="1"/>
  <c r="R321" i="1"/>
  <c r="R325" i="1"/>
  <c r="R329" i="1"/>
  <c r="R249" i="1"/>
  <c r="R251" i="1" s="1"/>
  <c r="R250" i="1"/>
  <c r="R264" i="1"/>
  <c r="S270" i="1"/>
  <c r="R271" i="1"/>
  <c r="R275" i="1"/>
  <c r="R279" i="1"/>
  <c r="R285" i="1"/>
  <c r="R289" i="1" s="1"/>
  <c r="R292" i="1"/>
  <c r="R299" i="1" s="1"/>
  <c r="R297" i="1"/>
  <c r="L299" i="1"/>
  <c r="O338" i="1"/>
  <c r="T302" i="1"/>
  <c r="T338" i="1" s="1"/>
  <c r="N338" i="1"/>
  <c r="R304" i="1"/>
  <c r="R308" i="1"/>
  <c r="R313" i="1"/>
  <c r="R318" i="1"/>
  <c r="R322" i="1"/>
  <c r="R326" i="1"/>
  <c r="R330" i="1"/>
  <c r="R333" i="1"/>
  <c r="T333" i="1"/>
  <c r="I415" i="1"/>
  <c r="P338" i="1"/>
  <c r="U302" i="1"/>
  <c r="R332" i="1"/>
  <c r="S334" i="1"/>
  <c r="U334" i="1" s="1"/>
  <c r="R335" i="1"/>
  <c r="T337" i="1"/>
  <c r="R341" i="1"/>
  <c r="S344" i="1"/>
  <c r="U344" i="1" s="1"/>
  <c r="R345" i="1"/>
  <c r="T347" i="1"/>
  <c r="S348" i="1"/>
  <c r="U348" i="1" s="1"/>
  <c r="R349" i="1"/>
  <c r="T351" i="1"/>
  <c r="T413" i="1" s="1"/>
  <c r="R353" i="1"/>
  <c r="T355" i="1"/>
  <c r="R357" i="1"/>
  <c r="T359" i="1"/>
  <c r="S360" i="1"/>
  <c r="U360" i="1" s="1"/>
  <c r="R361" i="1"/>
  <c r="T363" i="1"/>
  <c r="S364" i="1"/>
  <c r="U364" i="1" s="1"/>
  <c r="R365" i="1"/>
  <c r="T367" i="1"/>
  <c r="S368" i="1"/>
  <c r="U368" i="1" s="1"/>
  <c r="R369" i="1"/>
  <c r="T371" i="1"/>
  <c r="R373" i="1"/>
  <c r="R377" i="1"/>
  <c r="R381" i="1"/>
  <c r="R385" i="1"/>
  <c r="R389" i="1"/>
  <c r="R393" i="1"/>
  <c r="R397" i="1"/>
  <c r="R401" i="1"/>
  <c r="R405" i="1"/>
  <c r="R409" i="1"/>
  <c r="N413" i="1"/>
  <c r="S341" i="1"/>
  <c r="R342" i="1"/>
  <c r="R350" i="1"/>
  <c r="T352" i="1"/>
  <c r="R354" i="1"/>
  <c r="T356" i="1"/>
  <c r="R358" i="1"/>
  <c r="R362" i="1"/>
  <c r="R366" i="1"/>
  <c r="R370" i="1"/>
  <c r="R374" i="1"/>
  <c r="R378" i="1"/>
  <c r="R382" i="1"/>
  <c r="R386" i="1"/>
  <c r="R390" i="1"/>
  <c r="R394" i="1"/>
  <c r="R398" i="1"/>
  <c r="R402" i="1"/>
  <c r="R406" i="1"/>
  <c r="T408" i="1"/>
  <c r="R410" i="1"/>
  <c r="T412" i="1"/>
  <c r="R343" i="1"/>
  <c r="R407" i="1"/>
  <c r="R411" i="1"/>
  <c r="R282" i="1" l="1"/>
  <c r="R246" i="1"/>
  <c r="U226" i="1"/>
  <c r="U230" i="1" s="1"/>
  <c r="S230" i="1"/>
  <c r="U180" i="1"/>
  <c r="U183" i="1" s="1"/>
  <c r="S183" i="1"/>
  <c r="U215" i="1"/>
  <c r="U141" i="1"/>
  <c r="U143" i="1" s="1"/>
  <c r="S143" i="1"/>
  <c r="R152" i="1"/>
  <c r="S130" i="1"/>
  <c r="U127" i="1"/>
  <c r="U130" i="1" s="1"/>
  <c r="U111" i="1"/>
  <c r="U112" i="1" s="1"/>
  <c r="S112" i="1"/>
  <c r="U63" i="1"/>
  <c r="U64" i="1" s="1"/>
  <c r="S64" i="1"/>
  <c r="U55" i="1"/>
  <c r="R338" i="1"/>
  <c r="R241" i="1"/>
  <c r="R143" i="1"/>
  <c r="R104" i="1"/>
  <c r="R55" i="1"/>
  <c r="R60" i="1"/>
  <c r="S55" i="1"/>
  <c r="R413" i="1"/>
  <c r="S282" i="1"/>
  <c r="U270" i="1"/>
  <c r="U282" i="1" s="1"/>
  <c r="S338" i="1"/>
  <c r="S246" i="1"/>
  <c r="U244" i="1"/>
  <c r="U246" i="1" s="1"/>
  <c r="R235" i="1"/>
  <c r="U299" i="1"/>
  <c r="R183" i="1"/>
  <c r="U67" i="1"/>
  <c r="U74" i="1" s="1"/>
  <c r="S74" i="1"/>
  <c r="U133" i="1"/>
  <c r="U134" i="1" s="1"/>
  <c r="S134" i="1"/>
  <c r="U120" i="1"/>
  <c r="U124" i="1" s="1"/>
  <c r="S124" i="1"/>
  <c r="R74" i="1"/>
  <c r="U341" i="1"/>
  <c r="U413" i="1" s="1"/>
  <c r="S413" i="1"/>
  <c r="S415" i="1" s="1"/>
  <c r="U338" i="1"/>
  <c r="R257" i="1"/>
  <c r="S267" i="1"/>
  <c r="U260" i="1"/>
  <c r="U267" i="1" s="1"/>
  <c r="T223" i="1"/>
  <c r="T415" i="1" s="1"/>
  <c r="S299" i="1"/>
  <c r="S164" i="1"/>
  <c r="U162" i="1"/>
  <c r="U164" i="1" s="1"/>
  <c r="S215" i="1"/>
  <c r="U160" i="1"/>
  <c r="R160" i="1"/>
  <c r="S177" i="1"/>
  <c r="R117" i="1"/>
  <c r="R87" i="1"/>
  <c r="R23" i="1"/>
  <c r="S42" i="1"/>
  <c r="U40" i="1"/>
  <c r="U42" i="1" s="1"/>
  <c r="S23" i="1"/>
  <c r="U415" i="1" l="1"/>
  <c r="R415" i="1"/>
</calcChain>
</file>

<file path=xl/sharedStrings.xml><?xml version="1.0" encoding="utf-8"?>
<sst xmlns="http://schemas.openxmlformats.org/spreadsheetml/2006/main" count="1418" uniqueCount="444">
  <si>
    <t xml:space="preserve">PROGRAMA DE MEDICAMENTOS ESENCIALES </t>
  </si>
  <si>
    <t>CENTRAL DE APOYO LOGÍSTICO</t>
  </si>
  <si>
    <t>PROMESE CAL</t>
  </si>
  <si>
    <t xml:space="preserve">PAGO SUELDOS NOVIEMBRE 2021: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</si>
  <si>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</si>
  <si>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</si>
  <si>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</si>
  <si>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</si>
  <si>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</si>
  <si>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</si>
  <si>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</si>
  <si>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</si>
  <si>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</si>
  <si>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</si>
  <si>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</si>
  <si>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</si>
  <si>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</si>
  <si>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</si>
  <si>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</si>
  <si>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</si>
  <si>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</si>
  <si>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</si>
  <si>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</si>
  <si>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</si>
  <si>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</si>
  <si>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</si>
  <si>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</si>
  <si>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</si>
  <si>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</si>
  <si>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</si>
  <si>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</si>
  <si>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</si>
  <si>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</si>
  <si>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</si>
  <si>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</si>
  <si>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</si>
  <si>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</si>
  <si>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</si>
  <si>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</si>
  <si>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</si>
  <si>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</si>
  <si>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</si>
  <si>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</si>
  <si>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</si>
  <si>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</si>
  <si>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</si>
  <si>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</si>
  <si>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</si>
  <si>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 xml:space="preserve">TECNICO ADMINISTRATIVA 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</si>
  <si>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</si>
  <si>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</si>
  <si>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</si>
  <si>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</si>
  <si>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</si>
  <si>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</si>
  <si>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 xml:space="preserve">ARIEL MADE DE LEON </t>
  </si>
  <si>
    <t xml:space="preserve">ANALISTA DE DATOS DE DESARROLLO 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</si>
  <si>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</si>
  <si>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</si>
  <si>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</si>
  <si>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</si>
  <si>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 xml:space="preserve">AURELIO BELLO CALZADO </t>
  </si>
  <si>
    <t xml:space="preserve">ANALISTA LEGAL </t>
  </si>
  <si>
    <t>MODESTO ANTONIO BATISTA ZABALA</t>
  </si>
  <si>
    <t>RAMONA MARIA GARCIA MEJIA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</si>
  <si>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</si>
  <si>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</si>
  <si>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</si>
  <si>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</si>
  <si>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</si>
  <si>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</si>
  <si>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</si>
  <si>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</si>
  <si>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</si>
  <si>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</si>
  <si>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</si>
  <si>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</si>
  <si>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</si>
  <si>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</si>
  <si>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</si>
  <si>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</si>
  <si>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</si>
  <si>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</si>
  <si>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</si>
  <si>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</si>
  <si>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CRISTINO AMAURIS VERAS HILARIO</t>
  </si>
  <si>
    <t xml:space="preserve">COORDINADOR DE GESTION HUMANA </t>
  </si>
  <si>
    <t>ALFONSINA DE JESUS MENDEZ REYES</t>
  </si>
  <si>
    <r>
      <t xml:space="preserve">ANALISTA DE RECURSOS HUMANOS </t>
    </r>
    <r>
      <rPr>
        <b/>
        <sz val="11"/>
        <color indexed="8"/>
        <rFont val="Calibri"/>
        <family val="2"/>
      </rPr>
      <t xml:space="preserve">CON ASIENTO EN EL ALMACÉN REGIONAL SANTIAGO </t>
    </r>
  </si>
  <si>
    <t xml:space="preserve">GARYS MIGUEL PANIAGUA CANARIO </t>
  </si>
  <si>
    <t xml:space="preserve">ANALISTA DE RECURSOS HUMANOS </t>
  </si>
  <si>
    <t>PAOLA CRISTAL PEREZ ARACHE DE CARRASCO</t>
  </si>
  <si>
    <t>ANALISTA</t>
  </si>
  <si>
    <t>STEPHANY ISABEL VILLAR PEREZ</t>
  </si>
  <si>
    <t>DEPARTAMENTO DE RECLUTAMIENTO, SELECCIÓN Y EVALUACIÓN DE DESEMPEÑO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</si>
  <si>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</si>
  <si>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</si>
  <si>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</si>
  <si>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</si>
  <si>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</si>
  <si>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</si>
  <si>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</si>
  <si>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 xml:space="preserve">CRISTINA JIMENEZ ROSARIO </t>
  </si>
  <si>
    <t xml:space="preserve">FEMENINO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</si>
  <si>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</si>
  <si>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</si>
  <si>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</si>
  <si>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</si>
  <si>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</si>
  <si>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</si>
  <si>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</si>
  <si>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</si>
  <si>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</si>
  <si>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</si>
  <si>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</si>
  <si>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</si>
  <si>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 xml:space="preserve">ANALISTA 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</si>
  <si>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</si>
  <si>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</si>
  <si>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</si>
  <si>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</si>
  <si>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</si>
  <si>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</si>
  <si>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</si>
  <si>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TECNICO ADMINISTRATIVO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</si>
  <si>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</si>
  <si>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</si>
  <si>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</si>
  <si>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</si>
  <si>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</si>
  <si>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</si>
  <si>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</si>
  <si>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</si>
  <si>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</si>
  <si>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</si>
  <si>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</si>
  <si>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</si>
  <si>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</si>
  <si>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</si>
  <si>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</si>
  <si>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</si>
  <si>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</si>
  <si>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</si>
  <si>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</si>
  <si>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</si>
  <si>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</si>
  <si>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</si>
  <si>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</si>
  <si>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</si>
  <si>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</si>
  <si>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</si>
  <si>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</si>
  <si>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</si>
  <si>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</si>
  <si>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</si>
  <si>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</si>
  <si>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</si>
  <si>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</si>
  <si>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</si>
  <si>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</si>
  <si>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DEPARTAMENTO FINANCIERO</t>
  </si>
  <si>
    <t>JOSE ELIAS COTES RODRIGUEZ</t>
  </si>
  <si>
    <t>CONTADOR I</t>
  </si>
  <si>
    <t xml:space="preserve">JULIA ELENA GIRON FERNANDEZ </t>
  </si>
  <si>
    <t xml:space="preserve">YOLEIDY DURAN </t>
  </si>
  <si>
    <t>ENOLIN ROCIO MATOS FLORIAN DE RAMIREZ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</si>
  <si>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</si>
  <si>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</si>
  <si>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</si>
  <si>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</si>
  <si>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</si>
  <si>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</si>
  <si>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</si>
  <si>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</si>
  <si>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</si>
  <si>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</si>
  <si>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</si>
  <si>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</si>
  <si>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</si>
  <si>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</si>
  <si>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</si>
  <si>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</si>
  <si>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</si>
  <si>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</si>
  <si>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</si>
  <si>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</si>
  <si>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</si>
  <si>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ELVIN ESTEBAN RODRIGUEZ MARIANO </t>
  </si>
  <si>
    <t xml:space="preserve">TECNICO EN COMPRAS </t>
  </si>
  <si>
    <t xml:space="preserve">LIDIA ALTAGRACIA ISIDOR ARREDONDO </t>
  </si>
  <si>
    <t xml:space="preserve">ELIZABETH GERARDO DISLA </t>
  </si>
  <si>
    <t xml:space="preserve">ANALISTA DE COMPRAS Y CONTRATACIONES </t>
  </si>
  <si>
    <t xml:space="preserve">RANDEE JOSE ESPINAL MADRIGAL </t>
  </si>
  <si>
    <t xml:space="preserve">                                                                           DEPARTAMENTO ADMINISTRATIVO</t>
  </si>
  <si>
    <t xml:space="preserve">NELSON ALCIDES MINYETY SANCHEZ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</si>
  <si>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</si>
  <si>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</si>
  <si>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</si>
  <si>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</si>
  <si>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</si>
  <si>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DIVISION DE ADQUISICIONES INTERNACIONALES</t>
  </si>
  <si>
    <t xml:space="preserve">CARLA CRISTINA MENA FLORENTINO 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</si>
  <si>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</si>
  <si>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</si>
  <si>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</si>
  <si>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</si>
  <si>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</si>
  <si>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</si>
  <si>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 xml:space="preserve">JAIRO VALDEZ FERNANDEZ 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</si>
  <si>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</si>
  <si>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</si>
  <si>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</si>
  <si>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</si>
  <si>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</si>
  <si>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>JOSE RAFAEL RIVAS PEÑA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</si>
  <si>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</si>
  <si>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</si>
  <si>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</si>
  <si>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</si>
  <si>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</si>
  <si>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</si>
  <si>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</si>
  <si>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</si>
  <si>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</si>
  <si>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</si>
  <si>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</si>
  <si>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</si>
  <si>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</si>
  <si>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</si>
  <si>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</si>
  <si>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</si>
  <si>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</si>
  <si>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</si>
  <si>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</si>
  <si>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>LUIS STALIN RODRIGUEZ RAMIREZ</t>
  </si>
  <si>
    <t>DANIEL ANTONIO MEDINA REYES</t>
  </si>
  <si>
    <t>JUAN ANTONIO ABREU VARGAS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</si>
  <si>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</si>
  <si>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</si>
  <si>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</si>
  <si>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</si>
  <si>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</si>
  <si>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</si>
  <si>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</si>
  <si>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</si>
  <si>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</si>
  <si>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JORGE LUIS JEREZ JIMENEZ</t>
  </si>
  <si>
    <t>ANALISTA DE INSPECCION DE CALIDAD</t>
  </si>
  <si>
    <t>LUISA MARIA PENZO DE ALMONTE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</si>
  <si>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</si>
  <si>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</si>
  <si>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</si>
  <si>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</si>
  <si>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</si>
  <si>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</si>
  <si>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 xml:space="preserve">PHILIPS DIONISIO CONTRERAS REYNOSO </t>
  </si>
  <si>
    <t xml:space="preserve">DEPARTAMENTO DE TECNOLOGÍA DE LA INFORMACIÓN Y COMUNICACIÓN </t>
  </si>
  <si>
    <t>DIRECTOR (A)</t>
  </si>
  <si>
    <t>FRANCISCO LIRIANO REYES</t>
  </si>
  <si>
    <t xml:space="preserve">ADMINISTRADOR DE SERVIDORES </t>
  </si>
  <si>
    <t>DIVISIÓN DE OPERACIONES TIC</t>
  </si>
  <si>
    <t>DIEGO ISMAEL HIDALGO DURAN</t>
  </si>
  <si>
    <t>ROBIN PEÑA ACEVEDO</t>
  </si>
  <si>
    <t>ADMINISTRADOR DE REDES</t>
  </si>
  <si>
    <t>DIVISIÓN DE DESARROLLO E IMPLEMENTACIÓN DE SISTEMA</t>
  </si>
  <si>
    <t>RANDY ENMANUEL TORRES BREA</t>
  </si>
  <si>
    <t>HECTOR MANUEL MESA GARCIA</t>
  </si>
  <si>
    <t>PROGRAMADOR II</t>
  </si>
  <si>
    <t>JEFFERSON ALBERTO ALMONTE THEN</t>
  </si>
  <si>
    <t xml:space="preserve">DIVISIÓN ADMINISTRACIÓN DEL SERVICIO TIC </t>
  </si>
  <si>
    <t>PERLA ALVAREZ CASTILLO</t>
  </si>
  <si>
    <t>SOPORTE TECNICO INFORMATICO</t>
  </si>
  <si>
    <t xml:space="preserve">HECTOR GREGORY VELEZ COMAS </t>
  </si>
  <si>
    <t>YOMAR OBJIO HERRERA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</si>
  <si>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</si>
  <si>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</si>
  <si>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</si>
  <si>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</si>
  <si>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</si>
  <si>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</si>
  <si>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</si>
  <si>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</si>
  <si>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</si>
  <si>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</si>
  <si>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</si>
  <si>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</si>
  <si>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</si>
  <si>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</si>
  <si>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</si>
  <si>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</si>
  <si>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</si>
  <si>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</si>
  <si>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</si>
  <si>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</si>
  <si>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</si>
  <si>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ALMACEN/ALM. MONUMENTAL</t>
  </si>
  <si>
    <t xml:space="preserve"> ALMACÉN REGIÓN NORTE</t>
  </si>
  <si>
    <t>JUAN PABLO UREÑA GONZALEZ</t>
  </si>
  <si>
    <t>ALMACÉN REGION NORTE</t>
  </si>
  <si>
    <t>NICOLE DESIREE COLLADO SUAREZ</t>
  </si>
  <si>
    <t>FARMACEUTICA</t>
  </si>
  <si>
    <t xml:space="preserve">ANA DIANELBA BEATO MORALES </t>
  </si>
  <si>
    <t>FANY MABEL CAPELLAN CORNIEL</t>
  </si>
  <si>
    <t>DIRECCIÓN DE TRAMITES Y SERVICIOS PARA LA SALUD</t>
  </si>
  <si>
    <t>DORIS HESNI NEHME</t>
  </si>
  <si>
    <t xml:space="preserve">COORDINADORA_DIRECCION TRAMITES Y SERVICIOS PARA SALUD 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</si>
  <si>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</si>
  <si>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</si>
  <si>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</si>
  <si>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</si>
  <si>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</si>
  <si>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YOVANINA CORONADO DE DOMINICI</t>
  </si>
  <si>
    <t>JUANA MARIA PUMAROL PEÑA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</si>
  <si>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</si>
  <si>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</si>
  <si>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</si>
  <si>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</si>
  <si>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</si>
  <si>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</si>
  <si>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</si>
  <si>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</si>
  <si>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</si>
  <si>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</si>
  <si>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</si>
  <si>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</si>
  <si>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</si>
  <si>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</si>
  <si>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</si>
  <si>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</si>
  <si>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</si>
  <si>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</si>
  <si>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</si>
  <si>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</si>
  <si>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</si>
  <si>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</si>
  <si>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>ANELL MARIE FERNANDEZ SELMAN</t>
  </si>
  <si>
    <t xml:space="preserve">FELIX RAFEL LIZARDO GRULLON </t>
  </si>
  <si>
    <t xml:space="preserve">COORDINADOR PROVINCIAL </t>
  </si>
  <si>
    <t xml:space="preserve">ALEXANDER MOTA CONSTANZO </t>
  </si>
  <si>
    <t>EDDY ANTONIO OTTO MOREL</t>
  </si>
  <si>
    <t xml:space="preserve">FRANKLIN ALBERTO ALVAREZ SANTANA </t>
  </si>
  <si>
    <t>JOSE MANUEL CALCAÑO SOTO</t>
  </si>
  <si>
    <t>WANDY FABIAN FIGUEROA</t>
  </si>
  <si>
    <t>STEPHEN DOMINGUEZ MADERA</t>
  </si>
  <si>
    <t xml:space="preserve">GREGORIO DE LEON CEBALLO </t>
  </si>
  <si>
    <t>ORIOLIS ARAUJO MORA</t>
  </si>
  <si>
    <t>EDWIN FRANCISCO RODRIGUEZ COSTE</t>
  </si>
  <si>
    <t xml:space="preserve">RAFAELINA MARIA TEJADA DE MARTINEZ </t>
  </si>
  <si>
    <t xml:space="preserve">LUIS MANUEL TINEO GALVEZ </t>
  </si>
  <si>
    <t>RAMON ALDANIO NUÑEZ BETANCES</t>
  </si>
  <si>
    <t>ANGEL RAMIREZ TAVERA</t>
  </si>
  <si>
    <t>ROSALBA MARIARCA GARCIA RODRIGUEZ</t>
  </si>
  <si>
    <t xml:space="preserve">TECNICO EN DOCUMENTACION </t>
  </si>
  <si>
    <t>RAMON IGNACIO PUJOLS CUSTODIO</t>
  </si>
  <si>
    <t xml:space="preserve">HECTOR BIENVENIDO COSTE GOMEZ </t>
  </si>
  <si>
    <t>MABEL PADILLA NOVA</t>
  </si>
  <si>
    <t xml:space="preserve">TECNICO ADMINISTATIVO </t>
  </si>
  <si>
    <t>CLAUDIO ANTONIO RUBIERA RODRIGUEZ</t>
  </si>
  <si>
    <t>MARIA DEL PILAR VARGAS PORRAS</t>
  </si>
  <si>
    <t>DEPARTAMENTO TECNICA FARMACEUTICA</t>
  </si>
  <si>
    <t>YELLY BETHANIA SALADIN BEN</t>
  </si>
  <si>
    <t xml:space="preserve">DEPARTAMENTO TECNICA FARMACEUTICA 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</si>
  <si>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</si>
  <si>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</si>
  <si>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</si>
  <si>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</si>
  <si>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</si>
  <si>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</si>
  <si>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</si>
  <si>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</si>
  <si>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ODALIS ANTONIO DE LA CRUZ VASQUEZ </t>
  </si>
  <si>
    <t>SUPERVISOR DE FARMACIA</t>
  </si>
  <si>
    <t>ALEJANDRO ANTONIO ESPINAL CASTILLO</t>
  </si>
  <si>
    <t>BOLMAN ALCANTARA OGANDO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</si>
  <si>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</si>
  <si>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</si>
  <si>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</si>
  <si>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</si>
  <si>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</si>
  <si>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</si>
  <si>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</si>
  <si>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</si>
  <si>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</si>
  <si>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</si>
  <si>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</si>
  <si>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</si>
  <si>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</si>
  <si>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</si>
  <si>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</si>
  <si>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</si>
  <si>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</si>
  <si>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</si>
  <si>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</si>
  <si>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</si>
  <si>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</si>
  <si>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</si>
  <si>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NIKOLL ALTAGRACIA AQUINO PEREZ</t>
  </si>
  <si>
    <t>OGLIS YAEL MERCEDES FLORES</t>
  </si>
  <si>
    <t>REYNA YARITZA BARRY MALLEN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</si>
  <si>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</si>
  <si>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</si>
  <si>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</si>
  <si>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</si>
  <si>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</si>
  <si>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</si>
  <si>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</si>
  <si>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</si>
  <si>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</si>
  <si>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</si>
  <si>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</si>
  <si>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</si>
  <si>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</si>
  <si>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</si>
  <si>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</si>
  <si>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</si>
  <si>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</si>
  <si>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</si>
  <si>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</si>
  <si>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YANET ALEXANDRA CARVAJAL </t>
  </si>
  <si>
    <t xml:space="preserve">CINTHIA ARABELIS RODRIGUEZ JAQUEZ </t>
  </si>
  <si>
    <t>ARASMELI ISOLINA PEGUERO SANCHEZ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</si>
  <si>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</si>
  <si>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</si>
  <si>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</si>
  <si>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</si>
  <si>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</si>
  <si>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</si>
  <si>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</si>
  <si>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</si>
  <si>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</si>
  <si>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</si>
  <si>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</si>
  <si>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</si>
  <si>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</si>
  <si>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 xml:space="preserve">FRANKLIN CARRASCO ROSARIO </t>
  </si>
  <si>
    <t>LUIS ORLANDO ENCARNACION PERALTA</t>
  </si>
  <si>
    <t xml:space="preserve">DENNY SANTOS VENTURA </t>
  </si>
  <si>
    <t>JUAN ISAAC VARELA ASTACIO</t>
  </si>
  <si>
    <t>JULIA FERRER DE PAULA</t>
  </si>
  <si>
    <t>Total General Empleados Contratados RD$.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</si>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</sst>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452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14" fontId="11" fillId="2" borderId="13" xfId="0" applyNumberFormat="1" applyFont="1" applyFill="1" applyBorder="1" applyAlignment="1">
      <alignment horizontal="center"/>
    </xf>
    <xf numFmtId="4" fontId="11" fillId="2" borderId="12" xfId="1" applyNumberFormat="1" applyFont="1" applyFill="1" applyBorder="1" applyAlignment="1"/>
    <xf numFmtId="4" fontId="0" fillId="2" borderId="13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14" fontId="11" fillId="2" borderId="14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11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14" fontId="0" fillId="2" borderId="14" xfId="0" applyNumberFormat="1" applyFont="1" applyFill="1" applyBorder="1" applyAlignment="1">
      <alignment horizontal="center" wrapText="1"/>
    </xf>
    <xf numFmtId="4" fontId="11" fillId="2" borderId="15" xfId="1" applyNumberFormat="1" applyFont="1" applyFill="1" applyBorder="1" applyAlignment="1"/>
    <xf numFmtId="0" fontId="9" fillId="2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4" fontId="11" fillId="2" borderId="17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/>
    <xf numFmtId="0" fontId="8" fillId="2" borderId="19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19" xfId="0" applyNumberFormat="1" applyFont="1" applyFill="1" applyBorder="1"/>
    <xf numFmtId="4" fontId="10" fillId="2" borderId="19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2" borderId="16" xfId="0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0" fillId="2" borderId="16" xfId="0" applyFont="1" applyFill="1" applyBorder="1"/>
    <xf numFmtId="4" fontId="11" fillId="2" borderId="16" xfId="1" applyNumberFormat="1" applyFont="1" applyFill="1" applyBorder="1" applyAlignment="1"/>
    <xf numFmtId="4" fontId="0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/>
    <xf numFmtId="4" fontId="11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0" fontId="8" fillId="2" borderId="16" xfId="0" applyFont="1" applyFill="1" applyBorder="1" applyAlignment="1">
      <alignment horizontal="center" wrapText="1"/>
    </xf>
    <xf numFmtId="0" fontId="11" fillId="2" borderId="10" xfId="0" applyFont="1" applyFill="1" applyBorder="1"/>
    <xf numFmtId="0" fontId="11" fillId="2" borderId="13" xfId="0" applyFont="1" applyFill="1" applyBorder="1" applyAlignment="1">
      <alignment horizontal="center"/>
    </xf>
    <xf numFmtId="14" fontId="0" fillId="2" borderId="13" xfId="0" applyNumberFormat="1" applyFont="1" applyFill="1" applyBorder="1" applyAlignment="1">
      <alignment horizontal="center" wrapText="1"/>
    </xf>
    <xf numFmtId="4" fontId="11" fillId="2" borderId="13" xfId="0" applyNumberFormat="1" applyFont="1" applyFill="1" applyBorder="1" applyAlignment="1">
      <alignment horizontal="right"/>
    </xf>
    <xf numFmtId="4" fontId="0" fillId="2" borderId="13" xfId="0" applyNumberFormat="1" applyFont="1" applyFill="1" applyBorder="1"/>
    <xf numFmtId="4" fontId="0" fillId="0" borderId="13" xfId="0" applyNumberFormat="1" applyFont="1" applyBorder="1" applyAlignment="1">
      <alignment horizontal="right"/>
    </xf>
    <xf numFmtId="4" fontId="3" fillId="2" borderId="13" xfId="0" applyNumberFormat="1" applyFont="1" applyFill="1" applyBorder="1"/>
    <xf numFmtId="0" fontId="8" fillId="2" borderId="13" xfId="0" applyFont="1" applyFill="1" applyBorder="1" applyAlignment="1">
      <alignment horizontal="center" wrapText="1"/>
    </xf>
    <xf numFmtId="0" fontId="11" fillId="2" borderId="16" xfId="0" applyFont="1" applyFill="1" applyBorder="1"/>
    <xf numFmtId="14" fontId="0" fillId="2" borderId="6" xfId="0" applyNumberFormat="1" applyFont="1" applyFill="1" applyBorder="1" applyAlignment="1">
      <alignment horizontal="center" wrapText="1"/>
    </xf>
    <xf numFmtId="4" fontId="11" fillId="2" borderId="16" xfId="0" applyNumberFormat="1" applyFont="1" applyFill="1" applyBorder="1"/>
    <xf numFmtId="4" fontId="0" fillId="0" borderId="16" xfId="0" applyNumberFormat="1" applyFont="1" applyBorder="1" applyAlignment="1">
      <alignment horizontal="right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/>
    <xf numFmtId="0" fontId="7" fillId="2" borderId="6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14" fontId="12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4" fontId="11" fillId="2" borderId="14" xfId="0" applyNumberFormat="1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4" fontId="11" fillId="2" borderId="14" xfId="0" applyNumberFormat="1" applyFont="1" applyFill="1" applyBorder="1"/>
    <xf numFmtId="0" fontId="11" fillId="2" borderId="1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9" xfId="0" applyFont="1" applyFill="1" applyBorder="1"/>
    <xf numFmtId="0" fontId="0" fillId="2" borderId="22" xfId="0" applyFont="1" applyFill="1" applyBorder="1" applyAlignment="1">
      <alignment horizontal="center"/>
    </xf>
    <xf numFmtId="4" fontId="11" fillId="2" borderId="10" xfId="0" applyNumberFormat="1" applyFont="1" applyFill="1" applyBorder="1"/>
    <xf numFmtId="4" fontId="8" fillId="2" borderId="10" xfId="0" applyNumberFormat="1" applyFont="1" applyFill="1" applyBorder="1" applyAlignment="1">
      <alignment horizontal="right"/>
    </xf>
    <xf numFmtId="0" fontId="11" fillId="2" borderId="23" xfId="0" applyFont="1" applyFill="1" applyBorder="1"/>
    <xf numFmtId="0" fontId="0" fillId="2" borderId="2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11" fillId="2" borderId="2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4" fontId="8" fillId="2" borderId="14" xfId="0" applyNumberFormat="1" applyFont="1" applyFill="1" applyBorder="1"/>
    <xf numFmtId="0" fontId="0" fillId="2" borderId="23" xfId="0" applyFont="1" applyFill="1" applyBorder="1" applyAlignment="1">
      <alignment horizontal="center"/>
    </xf>
    <xf numFmtId="0" fontId="11" fillId="2" borderId="25" xfId="0" applyFont="1" applyFill="1" applyBorder="1"/>
    <xf numFmtId="4" fontId="8" fillId="2" borderId="13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0" fontId="11" fillId="2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vertical="center" wrapText="1"/>
    </xf>
    <xf numFmtId="14" fontId="11" fillId="2" borderId="16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wrapText="1"/>
    </xf>
    <xf numFmtId="4" fontId="0" fillId="2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0" fontId="4" fillId="2" borderId="0" xfId="0" applyFont="1" applyFill="1" applyAlignment="1"/>
    <xf numFmtId="0" fontId="4" fillId="4" borderId="19" xfId="0" applyFont="1" applyFill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4" fontId="0" fillId="2" borderId="19" xfId="0" applyNumberFormat="1" applyFont="1" applyFill="1" applyBorder="1"/>
    <xf numFmtId="4" fontId="11" fillId="2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/>
    <xf numFmtId="0" fontId="11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4" fontId="11" fillId="2" borderId="13" xfId="1" applyNumberFormat="1" applyFont="1" applyFill="1" applyBorder="1" applyAlignment="1"/>
    <xf numFmtId="4" fontId="0" fillId="2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11" fillId="2" borderId="22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2" borderId="14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4" fontId="0" fillId="2" borderId="19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/>
    <xf numFmtId="4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22" xfId="0" applyFont="1" applyBorder="1"/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23" xfId="0" applyFont="1" applyBorder="1"/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25" xfId="0" applyFont="1" applyBorder="1"/>
    <xf numFmtId="0" fontId="0" fillId="0" borderId="16" xfId="0" applyFont="1" applyBorder="1" applyAlignment="1">
      <alignment horizontal="center"/>
    </xf>
    <xf numFmtId="14" fontId="0" fillId="0" borderId="0" xfId="0" applyNumberFormat="1" applyFont="1"/>
    <xf numFmtId="0" fontId="11" fillId="0" borderId="10" xfId="0" applyFont="1" applyBorder="1"/>
    <xf numFmtId="0" fontId="11" fillId="0" borderId="14" xfId="0" applyFont="1" applyBorder="1"/>
    <xf numFmtId="0" fontId="4" fillId="0" borderId="13" xfId="0" applyFont="1" applyBorder="1" applyAlignment="1">
      <alignment horizontal="center"/>
    </xf>
    <xf numFmtId="0" fontId="11" fillId="0" borderId="13" xfId="0" applyFont="1" applyBorder="1"/>
    <xf numFmtId="0" fontId="0" fillId="0" borderId="13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4" fontId="0" fillId="2" borderId="13" xfId="0" applyNumberFormat="1" applyFont="1" applyFill="1" applyBorder="1" applyAlignme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right"/>
    </xf>
    <xf numFmtId="4" fontId="11" fillId="2" borderId="27" xfId="0" applyNumberFormat="1" applyFont="1" applyFill="1" applyBorder="1"/>
    <xf numFmtId="4" fontId="11" fillId="0" borderId="27" xfId="0" applyNumberFormat="1" applyFont="1" applyBorder="1" applyAlignment="1">
      <alignment horizontal="right"/>
    </xf>
    <xf numFmtId="4" fontId="8" fillId="2" borderId="29" xfId="0" applyNumberFormat="1" applyFont="1" applyFill="1" applyBorder="1"/>
    <xf numFmtId="0" fontId="8" fillId="2" borderId="3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4" fontId="0" fillId="2" borderId="27" xfId="0" applyNumberFormat="1" applyFont="1" applyFill="1" applyBorder="1" applyAlignment="1">
      <alignment horizontal="right"/>
    </xf>
    <xf numFmtId="4" fontId="0" fillId="2" borderId="27" xfId="0" applyNumberFormat="1" applyFont="1" applyFill="1" applyBorder="1"/>
    <xf numFmtId="4" fontId="0" fillId="0" borderId="27" xfId="0" applyNumberFormat="1" applyFont="1" applyBorder="1" applyAlignment="1">
      <alignment horizontal="right"/>
    </xf>
    <xf numFmtId="4" fontId="3" fillId="2" borderId="29" xfId="0" applyNumberFormat="1" applyFont="1" applyFill="1" applyBorder="1"/>
    <xf numFmtId="14" fontId="11" fillId="0" borderId="13" xfId="0" applyNumberFormat="1" applyFont="1" applyBorder="1" applyAlignment="1">
      <alignment horizontal="center" wrapText="1"/>
    </xf>
    <xf numFmtId="14" fontId="11" fillId="0" borderId="14" xfId="0" applyNumberFormat="1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/>
    <xf numFmtId="0" fontId="11" fillId="2" borderId="2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center" wrapText="1"/>
    </xf>
    <xf numFmtId="4" fontId="8" fillId="2" borderId="27" xfId="0" applyNumberFormat="1" applyFont="1" applyFill="1" applyBorder="1"/>
    <xf numFmtId="0" fontId="8" fillId="2" borderId="27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0" fontId="11" fillId="2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left" wrapText="1"/>
    </xf>
    <xf numFmtId="0" fontId="11" fillId="0" borderId="2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2" borderId="5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/>
    </xf>
    <xf numFmtId="14" fontId="11" fillId="2" borderId="27" xfId="0" applyNumberFormat="1" applyFont="1" applyFill="1" applyBorder="1" applyAlignment="1">
      <alignment horizontal="center"/>
    </xf>
    <xf numFmtId="14" fontId="0" fillId="0" borderId="27" xfId="0" applyNumberFormat="1" applyFont="1" applyBorder="1" applyAlignment="1">
      <alignment horizontal="center" wrapText="1"/>
    </xf>
    <xf numFmtId="4" fontId="10" fillId="2" borderId="0" xfId="0" applyNumberFormat="1" applyFont="1" applyFill="1" applyBorder="1"/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/>
    </xf>
    <xf numFmtId="0" fontId="9" fillId="2" borderId="11" xfId="2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 vertical="center" wrapText="1"/>
    </xf>
    <xf numFmtId="4" fontId="11" fillId="2" borderId="14" xfId="1" applyNumberFormat="1" applyFont="1" applyFill="1" applyBorder="1" applyAlignment="1"/>
    <xf numFmtId="0" fontId="1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34" xfId="0" applyFont="1" applyBorder="1" applyAlignment="1">
      <alignment horizontal="left"/>
    </xf>
    <xf numFmtId="14" fontId="12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2" borderId="13" xfId="0" applyFont="1" applyFill="1" applyBorder="1"/>
    <xf numFmtId="0" fontId="11" fillId="2" borderId="14" xfId="0" applyFont="1" applyFill="1" applyBorder="1"/>
    <xf numFmtId="14" fontId="0" fillId="0" borderId="13" xfId="0" applyNumberFormat="1" applyFont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22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4" fillId="2" borderId="0" xfId="0" applyFont="1" applyFill="1"/>
    <xf numFmtId="0" fontId="0" fillId="0" borderId="24" xfId="0" applyFont="1" applyBorder="1"/>
    <xf numFmtId="4" fontId="0" fillId="0" borderId="13" xfId="0" applyNumberFormat="1" applyFont="1" applyBorder="1"/>
    <xf numFmtId="0" fontId="0" fillId="0" borderId="23" xfId="0" applyFont="1" applyFill="1" applyBorder="1"/>
    <xf numFmtId="4" fontId="0" fillId="0" borderId="14" xfId="0" applyNumberFormat="1" applyFont="1" applyBorder="1"/>
    <xf numFmtId="0" fontId="0" fillId="0" borderId="23" xfId="0" applyFont="1" applyBorder="1"/>
    <xf numFmtId="0" fontId="11" fillId="2" borderId="23" xfId="0" applyFont="1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2" borderId="35" xfId="0" applyFont="1" applyFill="1" applyBorder="1" applyAlignment="1">
      <alignment horizontal="center" wrapText="1"/>
    </xf>
    <xf numFmtId="4" fontId="11" fillId="2" borderId="10" xfId="1" applyNumberFormat="1" applyFont="1" applyFill="1" applyBorder="1" applyAlignment="1"/>
    <xf numFmtId="0" fontId="0" fillId="0" borderId="14" xfId="0" applyFont="1" applyBorder="1"/>
    <xf numFmtId="0" fontId="0" fillId="2" borderId="35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0" fillId="2" borderId="23" xfId="0" applyFont="1" applyFill="1" applyBorder="1"/>
    <xf numFmtId="0" fontId="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4" fontId="12" fillId="0" borderId="13" xfId="0" applyNumberFormat="1" applyFont="1" applyBorder="1" applyAlignment="1">
      <alignment horizontal="center"/>
    </xf>
    <xf numFmtId="4" fontId="11" fillId="2" borderId="0" xfId="0" applyNumberFormat="1" applyFont="1" applyFill="1" applyBorder="1" applyAlignment="1">
      <alignment horizontal="left" wrapText="1"/>
    </xf>
    <xf numFmtId="0" fontId="0" fillId="2" borderId="25" xfId="0" applyFont="1" applyFill="1" applyBorder="1"/>
    <xf numFmtId="0" fontId="0" fillId="0" borderId="16" xfId="0" applyFont="1" applyBorder="1" applyAlignment="1">
      <alignment horizontal="center" wrapText="1"/>
    </xf>
    <xf numFmtId="0" fontId="11" fillId="0" borderId="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15" xfId="0" applyFont="1" applyBorder="1"/>
    <xf numFmtId="0" fontId="11" fillId="0" borderId="17" xfId="0" applyFont="1" applyBorder="1" applyAlignment="1">
      <alignment horizontal="left"/>
    </xf>
    <xf numFmtId="0" fontId="0" fillId="0" borderId="22" xfId="0" applyFont="1" applyBorder="1"/>
    <xf numFmtId="0" fontId="0" fillId="0" borderId="10" xfId="0" applyFont="1" applyBorder="1" applyAlignment="1">
      <alignment horizontal="center" wrapText="1"/>
    </xf>
    <xf numFmtId="4" fontId="11" fillId="0" borderId="14" xfId="0" applyNumberFormat="1" applyFont="1" applyBorder="1"/>
    <xf numFmtId="0" fontId="0" fillId="0" borderId="23" xfId="0" applyFont="1" applyBorder="1" applyAlignment="1">
      <alignment wrapText="1"/>
    </xf>
    <xf numFmtId="0" fontId="0" fillId="0" borderId="25" xfId="0" applyFont="1" applyBorder="1"/>
    <xf numFmtId="4" fontId="0" fillId="0" borderId="16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8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</xdr:col>
      <xdr:colOff>38100</xdr:colOff>
      <xdr:row>9</xdr:row>
      <xdr:rowOff>9525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3638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800100</xdr:colOff>
      <xdr:row>8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74075" y="514350"/>
          <a:ext cx="3048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450"/>
  <sheetViews>
    <sheetView tabSelected="1" topLeftCell="B1" zoomScaleNormal="100" zoomScaleSheetLayoutView="85" workbookViewId="0">
      <selection activeCell="B384" sqref="B384"/>
    </sheetView>
  </sheetViews>
  <sheetFormatPr baseColWidth="10" defaultColWidth="11.28515625" defaultRowHeight="15.75" x14ac:dyDescent="0.25"/>
  <cols>
    <col min="1" max="1" width="9.140625" style="1" bestFit="1" customWidth="1"/>
    <col min="2" max="2" width="44.85546875" style="2" customWidth="1"/>
    <col min="3" max="3" width="11.7109375" style="3" bestFit="1" customWidth="1"/>
    <col min="4" max="4" width="40.140625" style="3" customWidth="1"/>
    <col min="5" max="5" width="35.140625" style="3" customWidth="1"/>
    <col min="6" max="6" width="11.5703125" style="3" customWidth="1"/>
    <col min="7" max="7" width="14.140625" style="2" bestFit="1" customWidth="1"/>
    <col min="8" max="8" width="16.85546875" style="2" bestFit="1" customWidth="1"/>
    <col min="9" max="9" width="15" style="2" bestFit="1" customWidth="1"/>
    <col min="10" max="10" width="13.140625" style="2" bestFit="1" customWidth="1"/>
    <col min="11" max="11" width="9.5703125" style="2" bestFit="1" customWidth="1"/>
    <col min="12" max="16" width="11.85546875" style="2" bestFit="1" customWidth="1"/>
    <col min="17" max="17" width="13.85546875" style="6" customWidth="1"/>
    <col min="18" max="18" width="13.5703125" style="2" customWidth="1"/>
    <col min="19" max="19" width="14" style="2" customWidth="1"/>
    <col min="20" max="20" width="13.85546875" style="2" customWidth="1"/>
    <col min="21" max="21" width="15.42578125" style="2" customWidth="1"/>
    <col min="22" max="22" width="14.5703125" style="2" bestFit="1" customWidth="1"/>
    <col min="23" max="16384" width="11.28515625" style="2"/>
  </cols>
  <sheetData>
    <row r="2" spans="1:22" x14ac:dyDescent="0.25">
      <c r="G2" s="4"/>
      <c r="H2" s="5"/>
      <c r="K2" s="4"/>
      <c r="L2" s="4"/>
      <c r="N2" s="4"/>
      <c r="O2" s="4"/>
      <c r="P2" s="4"/>
    </row>
    <row r="3" spans="1:22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2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8.1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8.1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8.1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2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6.5" thickBot="1" x14ac:dyDescent="0.3"/>
    <row r="13" spans="1:22" s="30" customFormat="1" ht="30.9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48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48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9.9499999999999993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8" customHeight="1" thickBot="1" x14ac:dyDescent="0.3">
      <c r="A17" s="46" t="s">
        <v>32</v>
      </c>
      <c r="B17" s="47"/>
      <c r="C17" s="47"/>
      <c r="D17" s="47"/>
      <c r="E17" s="48"/>
      <c r="F17" s="49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30" customFormat="1" ht="33" customHeight="1" x14ac:dyDescent="0.25">
      <c r="A18" s="52">
        <v>1</v>
      </c>
      <c r="B18" s="53" t="s">
        <v>33</v>
      </c>
      <c r="C18" s="54" t="s">
        <v>34</v>
      </c>
      <c r="D18" s="55" t="s">
        <v>32</v>
      </c>
      <c r="E18" s="54" t="s">
        <v>35</v>
      </c>
      <c r="F18" s="56" t="s">
        <v>36</v>
      </c>
      <c r="G18" s="57">
        <v>44501</v>
      </c>
      <c r="H18" s="57">
        <v>44682</v>
      </c>
      <c r="I18" s="58">
        <v>80000</v>
      </c>
      <c r="J18" s="59">
        <v>7400.87</v>
      </c>
      <c r="K18" s="60">
        <v>25</v>
      </c>
      <c r="L18" s="61">
        <f>+I18*2.87%</f>
        <v>2296</v>
      </c>
      <c r="M18" s="62">
        <f>+I18*7.1%</f>
        <v>5679.9999999999991</v>
      </c>
      <c r="N18" s="61">
        <v>717.6</v>
      </c>
      <c r="O18" s="62">
        <f>+I18*3.04%</f>
        <v>2432</v>
      </c>
      <c r="P18" s="61">
        <f>+I18*7.09%</f>
        <v>5672</v>
      </c>
      <c r="Q18" s="63">
        <v>0</v>
      </c>
      <c r="R18" s="61">
        <f>SUM(K18:P18)</f>
        <v>16822.599999999999</v>
      </c>
      <c r="S18" s="62">
        <f>+J18+K18+L18+O18+Q18</f>
        <v>12153.869999999999</v>
      </c>
      <c r="T18" s="61">
        <f>+M18+N18+P18</f>
        <v>12069.599999999999</v>
      </c>
      <c r="U18" s="64">
        <f>+I18-S18</f>
        <v>67846.13</v>
      </c>
      <c r="V18" s="65">
        <v>112</v>
      </c>
    </row>
    <row r="19" spans="1:22" s="30" customFormat="1" ht="33" customHeight="1" x14ac:dyDescent="0.25">
      <c r="A19" s="66">
        <v>2</v>
      </c>
      <c r="B19" s="67" t="s">
        <v>37</v>
      </c>
      <c r="C19" s="68" t="s">
        <v>38</v>
      </c>
      <c r="D19" s="69" t="s">
        <v>32</v>
      </c>
      <c r="E19" s="68" t="s">
        <v>35</v>
      </c>
      <c r="F19" s="70" t="s">
        <v>36</v>
      </c>
      <c r="G19" s="71">
        <v>44348</v>
      </c>
      <c r="H19" s="71">
        <v>44531</v>
      </c>
      <c r="I19" s="72">
        <v>55000</v>
      </c>
      <c r="J19" s="73">
        <v>2559.6799999999998</v>
      </c>
      <c r="K19" s="74">
        <v>25</v>
      </c>
      <c r="L19" s="73">
        <f>+I19*2.87%</f>
        <v>1578.5</v>
      </c>
      <c r="M19" s="74">
        <f>+I19*7.1%</f>
        <v>3904.9999999999995</v>
      </c>
      <c r="N19" s="73">
        <f>+I19*1.15%</f>
        <v>632.5</v>
      </c>
      <c r="O19" s="74">
        <f>+I19*3.04%</f>
        <v>1672</v>
      </c>
      <c r="P19" s="73">
        <f>+I19*7.09%</f>
        <v>3899.5000000000005</v>
      </c>
      <c r="Q19" s="75">
        <v>0</v>
      </c>
      <c r="R19" s="73">
        <f>SUM(K19:P19)</f>
        <v>11712.5</v>
      </c>
      <c r="S19" s="74">
        <f>+J19+K19+L19+O19+Q19</f>
        <v>5835.18</v>
      </c>
      <c r="T19" s="73">
        <f>+M19+N19+P19</f>
        <v>8437</v>
      </c>
      <c r="U19" s="76">
        <f>+I19-S19</f>
        <v>49164.82</v>
      </c>
      <c r="V19" s="77">
        <v>112</v>
      </c>
    </row>
    <row r="20" spans="1:22" s="30" customFormat="1" ht="33" customHeight="1" x14ac:dyDescent="0.25">
      <c r="A20" s="66">
        <v>3</v>
      </c>
      <c r="B20" s="67" t="s">
        <v>39</v>
      </c>
      <c r="C20" s="68" t="s">
        <v>38</v>
      </c>
      <c r="D20" s="69" t="s">
        <v>32</v>
      </c>
      <c r="E20" s="68" t="s">
        <v>40</v>
      </c>
      <c r="F20" s="70" t="s">
        <v>36</v>
      </c>
      <c r="G20" s="78">
        <v>44470</v>
      </c>
      <c r="H20" s="71">
        <v>44652</v>
      </c>
      <c r="I20" s="79">
        <v>60000</v>
      </c>
      <c r="J20" s="73">
        <v>3486.68</v>
      </c>
      <c r="K20" s="74">
        <v>25</v>
      </c>
      <c r="L20" s="73">
        <f>+I20*2.87%</f>
        <v>1722</v>
      </c>
      <c r="M20" s="74">
        <f>+I20*7.1%</f>
        <v>4260</v>
      </c>
      <c r="N20" s="73">
        <f>+I20*1.15%</f>
        <v>690</v>
      </c>
      <c r="O20" s="74">
        <f>+I20*3.04%</f>
        <v>1824</v>
      </c>
      <c r="P20" s="73">
        <f>+I20*7.09%</f>
        <v>4254</v>
      </c>
      <c r="Q20" s="75">
        <v>0</v>
      </c>
      <c r="R20" s="73">
        <f>SUM(K20:P20)</f>
        <v>12775</v>
      </c>
      <c r="S20" s="74">
        <f>+J20+K20+L20+O20+Q20</f>
        <v>7057.68</v>
      </c>
      <c r="T20" s="73">
        <f>+M20+N20+P20</f>
        <v>9204</v>
      </c>
      <c r="U20" s="76">
        <f>+I20-S20</f>
        <v>52942.32</v>
      </c>
      <c r="V20" s="77">
        <v>112</v>
      </c>
    </row>
    <row r="21" spans="1:22" s="30" customFormat="1" ht="33" customHeight="1" x14ac:dyDescent="0.25">
      <c r="A21" s="66">
        <v>4</v>
      </c>
      <c r="B21" s="67" t="s">
        <v>41</v>
      </c>
      <c r="C21" s="68" t="s">
        <v>38</v>
      </c>
      <c r="D21" s="69" t="s">
        <v>32</v>
      </c>
      <c r="E21" s="68" t="s">
        <v>40</v>
      </c>
      <c r="F21" s="70" t="s">
        <v>36</v>
      </c>
      <c r="G21" s="78">
        <v>44470</v>
      </c>
      <c r="H21" s="71">
        <v>44652</v>
      </c>
      <c r="I21" s="79">
        <v>60000</v>
      </c>
      <c r="J21" s="73">
        <v>3486.68</v>
      </c>
      <c r="K21" s="74">
        <v>25</v>
      </c>
      <c r="L21" s="73">
        <f>+I21*2.87%</f>
        <v>1722</v>
      </c>
      <c r="M21" s="74">
        <f>+I21*7.1%</f>
        <v>4260</v>
      </c>
      <c r="N21" s="73">
        <f>+I21*1.15%</f>
        <v>690</v>
      </c>
      <c r="O21" s="74">
        <f>+I21*3.04%</f>
        <v>1824</v>
      </c>
      <c r="P21" s="73">
        <f>+I21*7.09%</f>
        <v>4254</v>
      </c>
      <c r="Q21" s="75">
        <v>0</v>
      </c>
      <c r="R21" s="73">
        <f>SUM(K21:P21)</f>
        <v>12775</v>
      </c>
      <c r="S21" s="74">
        <f>+J21+K21+L21+O21+Q21</f>
        <v>7057.68</v>
      </c>
      <c r="T21" s="73">
        <f>+M21+N21+P21</f>
        <v>9204</v>
      </c>
      <c r="U21" s="76">
        <f>+I21-S21</f>
        <v>52942.32</v>
      </c>
      <c r="V21" s="77">
        <v>112</v>
      </c>
    </row>
    <row r="22" spans="1:22" s="30" customFormat="1" ht="33" customHeight="1" thickBot="1" x14ac:dyDescent="0.3">
      <c r="A22" s="80">
        <v>5</v>
      </c>
      <c r="B22" s="81" t="s">
        <v>42</v>
      </c>
      <c r="C22" s="82" t="s">
        <v>38</v>
      </c>
      <c r="D22" s="83" t="s">
        <v>32</v>
      </c>
      <c r="E22" s="82" t="s">
        <v>40</v>
      </c>
      <c r="F22" s="84" t="s">
        <v>36</v>
      </c>
      <c r="G22" s="78">
        <v>44470</v>
      </c>
      <c r="H22" s="71">
        <v>44652</v>
      </c>
      <c r="I22" s="85">
        <v>60000</v>
      </c>
      <c r="J22" s="73">
        <v>3486.68</v>
      </c>
      <c r="K22" s="74">
        <v>25</v>
      </c>
      <c r="L22" s="73">
        <f>+I22*2.87%</f>
        <v>1722</v>
      </c>
      <c r="M22" s="74">
        <f>+I22*7.1%</f>
        <v>4260</v>
      </c>
      <c r="N22" s="86">
        <f>+I22*1.15%</f>
        <v>690</v>
      </c>
      <c r="O22" s="74">
        <f>+I22*3.04%</f>
        <v>1824</v>
      </c>
      <c r="P22" s="73">
        <f>+I22*7.09%</f>
        <v>4254</v>
      </c>
      <c r="Q22" s="75">
        <v>0</v>
      </c>
      <c r="R22" s="73">
        <f>SUM(K22:P22)</f>
        <v>12775</v>
      </c>
      <c r="S22" s="74">
        <f>+J22+K22+L22+O22+Q22</f>
        <v>7057.68</v>
      </c>
      <c r="T22" s="73">
        <f>+M22+N22+P22</f>
        <v>9204</v>
      </c>
      <c r="U22" s="76">
        <f>+I22-S22</f>
        <v>52942.32</v>
      </c>
      <c r="V22" s="77">
        <v>112</v>
      </c>
    </row>
    <row r="23" spans="1:22" s="30" customFormat="1" ht="18" customHeight="1" thickBot="1" x14ac:dyDescent="0.3">
      <c r="A23" s="87"/>
      <c r="B23" s="88"/>
      <c r="C23" s="88"/>
      <c r="D23" s="88"/>
      <c r="E23" s="88"/>
      <c r="F23" s="88"/>
      <c r="G23" s="88"/>
      <c r="H23" s="89"/>
      <c r="I23" s="90">
        <f>SUM(I18:I22)</f>
        <v>315000</v>
      </c>
      <c r="J23" s="90">
        <f t="shared" ref="J23:U23" si="0">SUM(J18:J22)</f>
        <v>20420.59</v>
      </c>
      <c r="K23" s="90">
        <f t="shared" si="0"/>
        <v>125</v>
      </c>
      <c r="L23" s="90">
        <f t="shared" si="0"/>
        <v>9040.5</v>
      </c>
      <c r="M23" s="90">
        <f t="shared" si="0"/>
        <v>22365</v>
      </c>
      <c r="N23" s="90">
        <f t="shared" si="0"/>
        <v>3420.1</v>
      </c>
      <c r="O23" s="90">
        <f t="shared" si="0"/>
        <v>9576</v>
      </c>
      <c r="P23" s="90">
        <f t="shared" si="0"/>
        <v>22333.5</v>
      </c>
      <c r="Q23" s="90">
        <f t="shared" si="0"/>
        <v>0</v>
      </c>
      <c r="R23" s="90">
        <f t="shared" si="0"/>
        <v>66860.100000000006</v>
      </c>
      <c r="S23" s="90">
        <f t="shared" si="0"/>
        <v>39162.089999999997</v>
      </c>
      <c r="T23" s="90">
        <f t="shared" si="0"/>
        <v>48118.6</v>
      </c>
      <c r="U23" s="90">
        <f t="shared" si="0"/>
        <v>275837.91000000003</v>
      </c>
      <c r="V23" s="91"/>
    </row>
    <row r="24" spans="1:22" s="30" customFormat="1" ht="9.9499999999999993" hidden="1" customHeight="1" thickBo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8" hidden="1" customHeight="1" thickBot="1" x14ac:dyDescent="0.3">
      <c r="A25" s="92" t="s">
        <v>43</v>
      </c>
      <c r="B25" s="93"/>
      <c r="C25" s="93"/>
      <c r="D25" s="93"/>
      <c r="E25" s="94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</row>
    <row r="26" spans="1:22" s="30" customFormat="1" ht="26.1" hidden="1" customHeight="1" thickBot="1" x14ac:dyDescent="0.3">
      <c r="A26" s="95">
        <v>1</v>
      </c>
      <c r="B26" s="96"/>
      <c r="C26" s="97"/>
      <c r="D26" s="98" t="s">
        <v>44</v>
      </c>
      <c r="E26" s="97" t="s">
        <v>45</v>
      </c>
      <c r="F26" s="99" t="s">
        <v>36</v>
      </c>
      <c r="G26" s="100">
        <v>0</v>
      </c>
      <c r="H26" s="100">
        <v>0</v>
      </c>
      <c r="I26" s="101">
        <v>0</v>
      </c>
      <c r="J26" s="102">
        <v>0</v>
      </c>
      <c r="K26" s="102">
        <v>0</v>
      </c>
      <c r="L26" s="101">
        <f>+I26*2.87%</f>
        <v>0</v>
      </c>
      <c r="M26" s="101">
        <f>+I26*7.1%</f>
        <v>0</v>
      </c>
      <c r="N26" s="103">
        <f>+I26*1.15%</f>
        <v>0</v>
      </c>
      <c r="O26" s="103">
        <f>+I26*3.04%</f>
        <v>0</v>
      </c>
      <c r="P26" s="103">
        <f>+I26*7.09%</f>
        <v>0</v>
      </c>
      <c r="Q26" s="104">
        <v>0</v>
      </c>
      <c r="R26" s="103">
        <v>0</v>
      </c>
      <c r="S26" s="103">
        <v>0</v>
      </c>
      <c r="T26" s="103">
        <v>0</v>
      </c>
      <c r="U26" s="105">
        <v>0</v>
      </c>
      <c r="V26" s="106">
        <v>112</v>
      </c>
    </row>
    <row r="27" spans="1:22" s="30" customFormat="1" ht="18" hidden="1" customHeight="1" thickBot="1" x14ac:dyDescent="0.3">
      <c r="A27" s="107"/>
      <c r="B27" s="88"/>
      <c r="C27" s="88"/>
      <c r="D27" s="88"/>
      <c r="E27" s="88"/>
      <c r="F27" s="88"/>
      <c r="G27" s="88"/>
      <c r="H27" s="89"/>
      <c r="I27" s="108">
        <f>SUM(I26)</f>
        <v>0</v>
      </c>
      <c r="J27" s="108">
        <f t="shared" ref="J27:U27" si="1">SUM(J26)</f>
        <v>0</v>
      </c>
      <c r="K27" s="108">
        <f t="shared" si="1"/>
        <v>0</v>
      </c>
      <c r="L27" s="108">
        <f>SUM(L26)</f>
        <v>0</v>
      </c>
      <c r="M27" s="108">
        <f t="shared" si="1"/>
        <v>0</v>
      </c>
      <c r="N27" s="108">
        <f t="shared" si="1"/>
        <v>0</v>
      </c>
      <c r="O27" s="108">
        <f t="shared" si="1"/>
        <v>0</v>
      </c>
      <c r="P27" s="108">
        <f t="shared" si="1"/>
        <v>0</v>
      </c>
      <c r="Q27" s="109">
        <f t="shared" si="1"/>
        <v>0</v>
      </c>
      <c r="R27" s="108">
        <f t="shared" si="1"/>
        <v>0</v>
      </c>
      <c r="S27" s="108">
        <f t="shared" si="1"/>
        <v>0</v>
      </c>
      <c r="T27" s="108">
        <f t="shared" si="1"/>
        <v>0</v>
      </c>
      <c r="U27" s="108">
        <f t="shared" si="1"/>
        <v>0</v>
      </c>
      <c r="V27" s="91"/>
    </row>
    <row r="28" spans="1:22" s="30" customFormat="1" ht="9.9499999999999993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6.5" thickBot="1" x14ac:dyDescent="0.3">
      <c r="A29" s="92" t="s">
        <v>46</v>
      </c>
      <c r="B29" s="93"/>
      <c r="C29" s="93"/>
      <c r="D29" s="93"/>
      <c r="E29" s="94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s="30" customFormat="1" ht="23.25" customHeight="1" thickBot="1" x14ac:dyDescent="0.3">
      <c r="A30" s="110">
        <v>1</v>
      </c>
      <c r="B30" s="111" t="s">
        <v>47</v>
      </c>
      <c r="C30" s="68" t="s">
        <v>34</v>
      </c>
      <c r="D30" s="82" t="s">
        <v>46</v>
      </c>
      <c r="E30" s="82" t="s">
        <v>48</v>
      </c>
      <c r="F30" s="112" t="s">
        <v>36</v>
      </c>
      <c r="G30" s="57">
        <v>44501</v>
      </c>
      <c r="H30" s="57">
        <v>44682</v>
      </c>
      <c r="I30" s="113">
        <v>30000</v>
      </c>
      <c r="J30" s="113">
        <v>0</v>
      </c>
      <c r="K30" s="73">
        <v>25</v>
      </c>
      <c r="L30" s="73">
        <f>+I30*2.87%</f>
        <v>861</v>
      </c>
      <c r="M30" s="73">
        <f>+I30*7.1%</f>
        <v>2130</v>
      </c>
      <c r="N30" s="73">
        <f>+I30*1.15%</f>
        <v>345</v>
      </c>
      <c r="O30" s="73">
        <f>+I30*3.04%</f>
        <v>912</v>
      </c>
      <c r="P30" s="73">
        <f>+I30*7.09%</f>
        <v>2127</v>
      </c>
      <c r="Q30" s="114">
        <v>0</v>
      </c>
      <c r="R30" s="73">
        <f>SUM(K30:P30)</f>
        <v>6400</v>
      </c>
      <c r="S30" s="73">
        <f>+J30+K30+L30+O30+Q30</f>
        <v>1798</v>
      </c>
      <c r="T30" s="73">
        <f>+M30+N30+P30</f>
        <v>4602</v>
      </c>
      <c r="U30" s="115">
        <f>+I30-S30</f>
        <v>28202</v>
      </c>
      <c r="V30" s="77">
        <v>112</v>
      </c>
    </row>
    <row r="31" spans="1:22" s="30" customFormat="1" ht="16.5" thickBot="1" x14ac:dyDescent="0.3">
      <c r="A31" s="107"/>
      <c r="B31" s="88"/>
      <c r="C31" s="88"/>
      <c r="D31" s="88"/>
      <c r="E31" s="88"/>
      <c r="F31" s="88"/>
      <c r="G31" s="88"/>
      <c r="H31" s="89"/>
      <c r="I31" s="90">
        <f>SUM(I30)</f>
        <v>30000</v>
      </c>
      <c r="J31" s="90">
        <f t="shared" ref="J31:U31" si="2">SUM(J30)</f>
        <v>0</v>
      </c>
      <c r="K31" s="90">
        <f t="shared" si="2"/>
        <v>25</v>
      </c>
      <c r="L31" s="90">
        <f t="shared" si="2"/>
        <v>861</v>
      </c>
      <c r="M31" s="90">
        <f t="shared" si="2"/>
        <v>2130</v>
      </c>
      <c r="N31" s="90">
        <f t="shared" si="2"/>
        <v>345</v>
      </c>
      <c r="O31" s="90">
        <f t="shared" si="2"/>
        <v>912</v>
      </c>
      <c r="P31" s="90">
        <f t="shared" si="2"/>
        <v>2127</v>
      </c>
      <c r="Q31" s="90">
        <f t="shared" si="2"/>
        <v>0</v>
      </c>
      <c r="R31" s="90">
        <f t="shared" si="2"/>
        <v>6400</v>
      </c>
      <c r="S31" s="90">
        <f t="shared" si="2"/>
        <v>1798</v>
      </c>
      <c r="T31" s="90">
        <f t="shared" si="2"/>
        <v>4602</v>
      </c>
      <c r="U31" s="90">
        <f t="shared" si="2"/>
        <v>28202</v>
      </c>
      <c r="V31" s="91"/>
    </row>
    <row r="32" spans="1:22" s="30" customFormat="1" ht="9.9499999999999993" customHeight="1" x14ac:dyDescent="0.25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9.9499999999999993" customHeight="1" x14ac:dyDescent="0.25">
      <c r="A33" s="42"/>
      <c r="B33" s="43"/>
      <c r="C33" s="43"/>
      <c r="D33" s="43"/>
      <c r="E33" s="43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5"/>
      <c r="R33" s="44"/>
      <c r="S33" s="44"/>
      <c r="T33" s="44"/>
      <c r="U33" s="44"/>
      <c r="V33" s="44"/>
    </row>
    <row r="34" spans="1:22" s="30" customFormat="1" ht="9.9499999999999993" customHeight="1" thickBot="1" x14ac:dyDescent="0.3">
      <c r="A34" s="42"/>
      <c r="B34" s="43"/>
      <c r="C34" s="43"/>
      <c r="D34" s="43"/>
      <c r="E34" s="43"/>
      <c r="F34" s="43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45"/>
      <c r="R34" s="44"/>
      <c r="S34" s="44"/>
      <c r="T34" s="44"/>
      <c r="U34" s="44"/>
      <c r="V34" s="44"/>
    </row>
    <row r="35" spans="1:22" s="30" customFormat="1" ht="18" customHeight="1" thickBot="1" x14ac:dyDescent="0.3">
      <c r="A35" s="92" t="s">
        <v>49</v>
      </c>
      <c r="B35" s="93"/>
      <c r="C35" s="93"/>
      <c r="D35" s="93"/>
      <c r="E35" s="94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s="30" customFormat="1" ht="36" customHeight="1" thickBot="1" x14ac:dyDescent="0.3">
      <c r="A36" s="110">
        <v>1</v>
      </c>
      <c r="B36" s="116" t="s">
        <v>50</v>
      </c>
      <c r="C36" s="68" t="s">
        <v>34</v>
      </c>
      <c r="D36" s="82" t="s">
        <v>49</v>
      </c>
      <c r="E36" s="82" t="s">
        <v>51</v>
      </c>
      <c r="F36" s="112" t="s">
        <v>36</v>
      </c>
      <c r="G36" s="57">
        <v>44501</v>
      </c>
      <c r="H36" s="57">
        <v>44682</v>
      </c>
      <c r="I36" s="117">
        <v>80000</v>
      </c>
      <c r="J36" s="118">
        <v>7400.87</v>
      </c>
      <c r="K36" s="118">
        <v>25</v>
      </c>
      <c r="L36" s="119">
        <f>+I36*2.87%</f>
        <v>2296</v>
      </c>
      <c r="M36" s="119">
        <f>+I36*7.1%</f>
        <v>5679.9999999999991</v>
      </c>
      <c r="N36" s="119">
        <v>717.6</v>
      </c>
      <c r="O36" s="119">
        <f>+I36*3.04%</f>
        <v>2432</v>
      </c>
      <c r="P36" s="119">
        <f>+I36*7.09%</f>
        <v>5672</v>
      </c>
      <c r="Q36" s="120">
        <v>0</v>
      </c>
      <c r="R36" s="119">
        <f>SUM(K36:P36)</f>
        <v>16822.599999999999</v>
      </c>
      <c r="S36" s="119">
        <f>+J36+K36+L36+O36+Q36</f>
        <v>12153.869999999999</v>
      </c>
      <c r="T36" s="119">
        <f>+M36+N36+P36</f>
        <v>12069.599999999999</v>
      </c>
      <c r="U36" s="121">
        <f>+I36-S36</f>
        <v>67846.13</v>
      </c>
      <c r="V36" s="122">
        <v>112</v>
      </c>
    </row>
    <row r="37" spans="1:22" s="30" customFormat="1" ht="18" customHeight="1" thickBot="1" x14ac:dyDescent="0.3">
      <c r="A37" s="107"/>
      <c r="B37" s="88"/>
      <c r="C37" s="88"/>
      <c r="D37" s="88"/>
      <c r="E37" s="88"/>
      <c r="F37" s="88"/>
      <c r="G37" s="88"/>
      <c r="H37" s="89"/>
      <c r="I37" s="90">
        <f>SUM(I36)</f>
        <v>80000</v>
      </c>
      <c r="J37" s="90">
        <f t="shared" ref="J37:U37" si="3">SUM(J36)</f>
        <v>7400.87</v>
      </c>
      <c r="K37" s="90">
        <f t="shared" si="3"/>
        <v>25</v>
      </c>
      <c r="L37" s="90">
        <f t="shared" si="3"/>
        <v>2296</v>
      </c>
      <c r="M37" s="90">
        <f t="shared" si="3"/>
        <v>5679.9999999999991</v>
      </c>
      <c r="N37" s="90">
        <f t="shared" si="3"/>
        <v>717.6</v>
      </c>
      <c r="O37" s="90">
        <f t="shared" si="3"/>
        <v>2432</v>
      </c>
      <c r="P37" s="90">
        <f t="shared" si="3"/>
        <v>5672</v>
      </c>
      <c r="Q37" s="90">
        <f t="shared" si="3"/>
        <v>0</v>
      </c>
      <c r="R37" s="90">
        <f t="shared" si="3"/>
        <v>16822.599999999999</v>
      </c>
      <c r="S37" s="90">
        <f t="shared" si="3"/>
        <v>12153.869999999999</v>
      </c>
      <c r="T37" s="90">
        <f t="shared" si="3"/>
        <v>12069.599999999999</v>
      </c>
      <c r="U37" s="90">
        <f t="shared" si="3"/>
        <v>67846.13</v>
      </c>
      <c r="V37" s="91"/>
    </row>
    <row r="38" spans="1:22" s="30" customFormat="1" ht="9.9499999999999993" customHeight="1" thickBot="1" x14ac:dyDescent="0.3">
      <c r="A38" s="42"/>
      <c r="B38" s="43"/>
      <c r="C38" s="43"/>
      <c r="D38" s="43"/>
      <c r="E38" s="43"/>
      <c r="F38" s="43"/>
      <c r="G38" s="43"/>
      <c r="H38" s="43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</row>
    <row r="39" spans="1:22" s="30" customFormat="1" ht="18" customHeight="1" thickBot="1" x14ac:dyDescent="0.3">
      <c r="A39" s="46" t="s">
        <v>52</v>
      </c>
      <c r="B39" s="47"/>
      <c r="C39" s="47"/>
      <c r="D39" s="47"/>
      <c r="E39" s="48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s="30" customFormat="1" ht="36" customHeight="1" x14ac:dyDescent="0.25">
      <c r="A40" s="52">
        <v>1</v>
      </c>
      <c r="B40" s="123" t="s">
        <v>53</v>
      </c>
      <c r="C40" s="54" t="s">
        <v>38</v>
      </c>
      <c r="D40" s="54" t="s">
        <v>52</v>
      </c>
      <c r="E40" s="54" t="s">
        <v>54</v>
      </c>
      <c r="F40" s="124" t="s">
        <v>36</v>
      </c>
      <c r="G40" s="57">
        <v>44470</v>
      </c>
      <c r="H40" s="125">
        <v>44652</v>
      </c>
      <c r="I40" s="126">
        <v>80000</v>
      </c>
      <c r="J40" s="59">
        <v>7400.87</v>
      </c>
      <c r="K40" s="59">
        <v>25</v>
      </c>
      <c r="L40" s="127">
        <f>+I40*2.87%</f>
        <v>2296</v>
      </c>
      <c r="M40" s="127">
        <f>+I40*7.1%</f>
        <v>5679.9999999999991</v>
      </c>
      <c r="N40" s="127">
        <v>717.6</v>
      </c>
      <c r="O40" s="127">
        <f>+I40*3.04%</f>
        <v>2432</v>
      </c>
      <c r="P40" s="127">
        <f>+I40*7.09%</f>
        <v>5672</v>
      </c>
      <c r="Q40" s="128">
        <v>0</v>
      </c>
      <c r="R40" s="127">
        <f>SUM(K40:P40)</f>
        <v>16822.599999999999</v>
      </c>
      <c r="S40" s="127">
        <f>+J40+K40+L40+O40+Q40</f>
        <v>12153.869999999999</v>
      </c>
      <c r="T40" s="127">
        <f>+M40+N40+P40</f>
        <v>12069.599999999999</v>
      </c>
      <c r="U40" s="129">
        <f>+I40-S40</f>
        <v>67846.13</v>
      </c>
      <c r="V40" s="130">
        <v>112</v>
      </c>
    </row>
    <row r="41" spans="1:22" s="30" customFormat="1" ht="36" customHeight="1" thickBot="1" x14ac:dyDescent="0.3">
      <c r="A41" s="80">
        <v>2</v>
      </c>
      <c r="B41" s="131" t="s">
        <v>55</v>
      </c>
      <c r="C41" s="82" t="s">
        <v>38</v>
      </c>
      <c r="D41" s="82" t="s">
        <v>52</v>
      </c>
      <c r="E41" s="82" t="s">
        <v>56</v>
      </c>
      <c r="F41" s="112" t="s">
        <v>36</v>
      </c>
      <c r="G41" s="100">
        <v>44440</v>
      </c>
      <c r="H41" s="132">
        <v>44621</v>
      </c>
      <c r="I41" s="120">
        <v>50000</v>
      </c>
      <c r="J41" s="133">
        <v>1854</v>
      </c>
      <c r="K41" s="118">
        <v>25</v>
      </c>
      <c r="L41" s="119">
        <f>+I41*2.87%</f>
        <v>1435</v>
      </c>
      <c r="M41" s="119">
        <f>+I41*7.1%</f>
        <v>3549.9999999999995</v>
      </c>
      <c r="N41" s="118">
        <f>I41*1.15%</f>
        <v>575</v>
      </c>
      <c r="O41" s="119">
        <f>+I41*3.04%</f>
        <v>1520</v>
      </c>
      <c r="P41" s="119">
        <f>+I41*7.09%</f>
        <v>3545.0000000000005</v>
      </c>
      <c r="Q41" s="134">
        <v>0</v>
      </c>
      <c r="R41" s="119">
        <f>SUM(K41:P41)</f>
        <v>10650</v>
      </c>
      <c r="S41" s="119">
        <f>+J41+K41+L41+O41+Q41</f>
        <v>4834</v>
      </c>
      <c r="T41" s="119">
        <f>+M41+N41+P41</f>
        <v>7670</v>
      </c>
      <c r="U41" s="121">
        <f>+I41-S41</f>
        <v>45166</v>
      </c>
      <c r="V41" s="122">
        <v>112</v>
      </c>
    </row>
    <row r="42" spans="1:22" ht="18" customHeight="1" thickBot="1" x14ac:dyDescent="0.3">
      <c r="A42" s="87"/>
      <c r="B42" s="135"/>
      <c r="C42" s="135"/>
      <c r="D42" s="135"/>
      <c r="E42" s="135"/>
      <c r="F42" s="135"/>
      <c r="G42" s="135"/>
      <c r="H42" s="136"/>
      <c r="I42" s="137">
        <f>SUM(I40:I41)</f>
        <v>130000</v>
      </c>
      <c r="J42" s="137">
        <f t="shared" ref="J42:U42" si="4">SUM(J40:J41)</f>
        <v>9254.869999999999</v>
      </c>
      <c r="K42" s="137">
        <f t="shared" si="4"/>
        <v>50</v>
      </c>
      <c r="L42" s="137">
        <f t="shared" si="4"/>
        <v>3731</v>
      </c>
      <c r="M42" s="137">
        <f t="shared" si="4"/>
        <v>9229.9999999999982</v>
      </c>
      <c r="N42" s="137">
        <f t="shared" si="4"/>
        <v>1292.5999999999999</v>
      </c>
      <c r="O42" s="137">
        <f t="shared" si="4"/>
        <v>3952</v>
      </c>
      <c r="P42" s="137">
        <f t="shared" si="4"/>
        <v>9217</v>
      </c>
      <c r="Q42" s="137">
        <f t="shared" si="4"/>
        <v>0</v>
      </c>
      <c r="R42" s="137">
        <f t="shared" si="4"/>
        <v>27472.6</v>
      </c>
      <c r="S42" s="137">
        <f t="shared" si="4"/>
        <v>16987.87</v>
      </c>
      <c r="T42" s="137">
        <f t="shared" si="4"/>
        <v>19739.599999999999</v>
      </c>
      <c r="U42" s="137">
        <f t="shared" si="4"/>
        <v>113012.13</v>
      </c>
      <c r="V42" s="138"/>
    </row>
    <row r="43" spans="1:22" s="30" customFormat="1" ht="9.9499999999999993" customHeight="1" thickBot="1" x14ac:dyDescent="0.3">
      <c r="B43" s="8"/>
      <c r="C43" s="9"/>
      <c r="D43" s="8"/>
      <c r="E43" s="8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12"/>
      <c r="R43" s="8"/>
      <c r="S43" s="8"/>
      <c r="T43" s="8"/>
      <c r="U43" s="8"/>
      <c r="V43" s="8"/>
    </row>
    <row r="44" spans="1:22" ht="18" customHeight="1" thickBot="1" x14ac:dyDescent="0.3">
      <c r="A44" s="92" t="s">
        <v>57</v>
      </c>
      <c r="B44" s="93"/>
      <c r="C44" s="93"/>
      <c r="D44" s="93"/>
      <c r="E44" s="94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</row>
    <row r="45" spans="1:22" s="30" customFormat="1" ht="32.1" customHeight="1" x14ac:dyDescent="0.25">
      <c r="A45" s="139">
        <v>1</v>
      </c>
      <c r="B45" s="140" t="s">
        <v>58</v>
      </c>
      <c r="C45" s="141" t="s">
        <v>38</v>
      </c>
      <c r="D45" s="142" t="s">
        <v>59</v>
      </c>
      <c r="E45" s="142" t="s">
        <v>60</v>
      </c>
      <c r="F45" s="142" t="s">
        <v>36</v>
      </c>
      <c r="G45" s="143">
        <v>44378</v>
      </c>
      <c r="H45" s="143">
        <v>44562</v>
      </c>
      <c r="I45" s="126">
        <v>143000</v>
      </c>
      <c r="J45" s="59">
        <v>22220.04</v>
      </c>
      <c r="K45" s="59">
        <v>25</v>
      </c>
      <c r="L45" s="73">
        <f t="shared" ref="L45:L54" si="5">+I45*2.87%</f>
        <v>4104.1000000000004</v>
      </c>
      <c r="M45" s="59">
        <f>+I45*7.1%</f>
        <v>10153</v>
      </c>
      <c r="N45" s="127">
        <v>717.6</v>
      </c>
      <c r="O45" s="127">
        <f>+I45*3.04%</f>
        <v>4347.2</v>
      </c>
      <c r="P45" s="127">
        <f>+I45*7.09%</f>
        <v>10138.700000000001</v>
      </c>
      <c r="Q45" s="128">
        <v>0</v>
      </c>
      <c r="R45" s="127">
        <f>SUM(K45:P45)</f>
        <v>29485.600000000002</v>
      </c>
      <c r="S45" s="127">
        <f>+J45+K45+L45+O45+Q45</f>
        <v>30696.34</v>
      </c>
      <c r="T45" s="127">
        <f>+M45+N45+P45</f>
        <v>21009.300000000003</v>
      </c>
      <c r="U45" s="129">
        <f>+I45-S45</f>
        <v>112303.66</v>
      </c>
      <c r="V45" s="130">
        <v>112</v>
      </c>
    </row>
    <row r="46" spans="1:22" s="30" customFormat="1" ht="32.1" customHeight="1" x14ac:dyDescent="0.25">
      <c r="A46" s="139">
        <v>2</v>
      </c>
      <c r="B46" s="140" t="s">
        <v>61</v>
      </c>
      <c r="C46" s="141" t="s">
        <v>38</v>
      </c>
      <c r="D46" s="142" t="s">
        <v>59</v>
      </c>
      <c r="E46" s="142" t="s">
        <v>62</v>
      </c>
      <c r="F46" s="142" t="s">
        <v>36</v>
      </c>
      <c r="G46" s="143">
        <v>44378</v>
      </c>
      <c r="H46" s="143">
        <v>44562</v>
      </c>
      <c r="I46" s="126">
        <v>50000</v>
      </c>
      <c r="J46" s="144">
        <v>1854</v>
      </c>
      <c r="K46" s="113">
        <v>25</v>
      </c>
      <c r="L46" s="73">
        <f t="shared" si="5"/>
        <v>1435</v>
      </c>
      <c r="M46" s="73">
        <f t="shared" ref="M46:M54" si="6">+I46*7.1%</f>
        <v>3549.9999999999995</v>
      </c>
      <c r="N46" s="113">
        <f t="shared" ref="N46:N52" si="7">I46*1.15%</f>
        <v>575</v>
      </c>
      <c r="O46" s="73">
        <f t="shared" ref="O46:O54" si="8">+I46*3.04%</f>
        <v>1520</v>
      </c>
      <c r="P46" s="73">
        <f t="shared" ref="P46:P54" si="9">+I46*7.09%</f>
        <v>3545.0000000000005</v>
      </c>
      <c r="Q46" s="145">
        <v>0</v>
      </c>
      <c r="R46" s="73">
        <f t="shared" ref="R46:R54" si="10">SUM(K46:P46)</f>
        <v>10650</v>
      </c>
      <c r="S46" s="73">
        <f t="shared" ref="S46:S54" si="11">+J46+K46+L46+O46+Q46</f>
        <v>4834</v>
      </c>
      <c r="T46" s="73">
        <f t="shared" ref="T46:T54" si="12">+M46+N46+P46</f>
        <v>7670</v>
      </c>
      <c r="U46" s="115">
        <f t="shared" ref="U46:U54" si="13">+I46-S46</f>
        <v>45166</v>
      </c>
      <c r="V46" s="130">
        <v>112</v>
      </c>
    </row>
    <row r="47" spans="1:22" s="30" customFormat="1" ht="32.1" customHeight="1" x14ac:dyDescent="0.25">
      <c r="A47" s="139">
        <v>3</v>
      </c>
      <c r="B47" s="140" t="s">
        <v>63</v>
      </c>
      <c r="C47" s="141" t="s">
        <v>38</v>
      </c>
      <c r="D47" s="142" t="s">
        <v>59</v>
      </c>
      <c r="E47" s="142" t="s">
        <v>62</v>
      </c>
      <c r="F47" s="142" t="s">
        <v>36</v>
      </c>
      <c r="G47" s="57">
        <v>44501</v>
      </c>
      <c r="H47" s="57">
        <v>44682</v>
      </c>
      <c r="I47" s="126">
        <v>50000</v>
      </c>
      <c r="J47" s="144">
        <v>1854</v>
      </c>
      <c r="K47" s="113">
        <v>25</v>
      </c>
      <c r="L47" s="73">
        <f>+I47*2.87%</f>
        <v>1435</v>
      </c>
      <c r="M47" s="73">
        <f>+I47*7.1%</f>
        <v>3549.9999999999995</v>
      </c>
      <c r="N47" s="113">
        <f t="shared" si="7"/>
        <v>575</v>
      </c>
      <c r="O47" s="73">
        <f>+I47*3.04%</f>
        <v>1520</v>
      </c>
      <c r="P47" s="73">
        <f>+I47*7.09%</f>
        <v>3545.0000000000005</v>
      </c>
      <c r="Q47" s="145">
        <v>0</v>
      </c>
      <c r="R47" s="73">
        <f>SUM(K47:P47)</f>
        <v>10650</v>
      </c>
      <c r="S47" s="73">
        <f>+J47+K47+L47+O47+Q47</f>
        <v>4834</v>
      </c>
      <c r="T47" s="73">
        <f>+M47+N47+P47</f>
        <v>7670</v>
      </c>
      <c r="U47" s="115">
        <f>+I47-S47</f>
        <v>45166</v>
      </c>
      <c r="V47" s="130">
        <v>112</v>
      </c>
    </row>
    <row r="48" spans="1:22" s="30" customFormat="1" ht="32.1" customHeight="1" x14ac:dyDescent="0.25">
      <c r="A48" s="139">
        <v>4</v>
      </c>
      <c r="B48" s="140" t="s">
        <v>64</v>
      </c>
      <c r="C48" s="141" t="s">
        <v>34</v>
      </c>
      <c r="D48" s="142" t="s">
        <v>59</v>
      </c>
      <c r="E48" s="142" t="s">
        <v>62</v>
      </c>
      <c r="F48" s="142" t="s">
        <v>36</v>
      </c>
      <c r="G48" s="57">
        <v>44501</v>
      </c>
      <c r="H48" s="57">
        <v>44682</v>
      </c>
      <c r="I48" s="126">
        <v>50000</v>
      </c>
      <c r="J48" s="144">
        <v>1854</v>
      </c>
      <c r="K48" s="113">
        <v>25</v>
      </c>
      <c r="L48" s="73">
        <f>+I48*2.87%</f>
        <v>1435</v>
      </c>
      <c r="M48" s="73">
        <f>+I48*7.1%</f>
        <v>3549.9999999999995</v>
      </c>
      <c r="N48" s="113">
        <f t="shared" si="7"/>
        <v>575</v>
      </c>
      <c r="O48" s="73">
        <f>+I48*3.04%</f>
        <v>1520</v>
      </c>
      <c r="P48" s="73">
        <f>+I48*7.09%</f>
        <v>3545.0000000000005</v>
      </c>
      <c r="Q48" s="145">
        <v>0</v>
      </c>
      <c r="R48" s="73">
        <f>SUM(K48:P48)</f>
        <v>10650</v>
      </c>
      <c r="S48" s="73">
        <f>+J48+K48+L48+O48+Q48</f>
        <v>4834</v>
      </c>
      <c r="T48" s="73">
        <f>+M48+N48+P48</f>
        <v>7670</v>
      </c>
      <c r="U48" s="115">
        <f>+I48-S48</f>
        <v>45166</v>
      </c>
      <c r="V48" s="130">
        <v>112</v>
      </c>
    </row>
    <row r="49" spans="1:22" s="30" customFormat="1" ht="32.1" customHeight="1" x14ac:dyDescent="0.25">
      <c r="A49" s="139">
        <v>5</v>
      </c>
      <c r="B49" s="140" t="s">
        <v>65</v>
      </c>
      <c r="C49" s="141" t="s">
        <v>38</v>
      </c>
      <c r="D49" s="142" t="s">
        <v>59</v>
      </c>
      <c r="E49" s="142" t="s">
        <v>62</v>
      </c>
      <c r="F49" s="142" t="s">
        <v>36</v>
      </c>
      <c r="G49" s="143">
        <v>44378</v>
      </c>
      <c r="H49" s="143">
        <v>44562</v>
      </c>
      <c r="I49" s="126">
        <v>50000</v>
      </c>
      <c r="J49" s="144">
        <v>1854</v>
      </c>
      <c r="K49" s="113">
        <v>25</v>
      </c>
      <c r="L49" s="73">
        <f t="shared" si="5"/>
        <v>1435</v>
      </c>
      <c r="M49" s="73">
        <f t="shared" si="6"/>
        <v>3549.9999999999995</v>
      </c>
      <c r="N49" s="113">
        <f t="shared" si="7"/>
        <v>575</v>
      </c>
      <c r="O49" s="73">
        <f t="shared" si="8"/>
        <v>1520</v>
      </c>
      <c r="P49" s="73">
        <f t="shared" si="9"/>
        <v>3545.0000000000005</v>
      </c>
      <c r="Q49" s="145">
        <v>0</v>
      </c>
      <c r="R49" s="73">
        <f t="shared" si="10"/>
        <v>10650</v>
      </c>
      <c r="S49" s="73">
        <f t="shared" si="11"/>
        <v>4834</v>
      </c>
      <c r="T49" s="73">
        <f t="shared" si="12"/>
        <v>7670</v>
      </c>
      <c r="U49" s="115">
        <f t="shared" si="13"/>
        <v>45166</v>
      </c>
      <c r="V49" s="130">
        <v>112</v>
      </c>
    </row>
    <row r="50" spans="1:22" s="30" customFormat="1" ht="32.1" customHeight="1" x14ac:dyDescent="0.25">
      <c r="A50" s="139">
        <v>6</v>
      </c>
      <c r="B50" s="140" t="s">
        <v>66</v>
      </c>
      <c r="C50" s="141" t="s">
        <v>34</v>
      </c>
      <c r="D50" s="142" t="s">
        <v>59</v>
      </c>
      <c r="E50" s="142" t="s">
        <v>62</v>
      </c>
      <c r="F50" s="142" t="s">
        <v>36</v>
      </c>
      <c r="G50" s="143">
        <v>44440</v>
      </c>
      <c r="H50" s="143">
        <v>44621</v>
      </c>
      <c r="I50" s="126">
        <v>50000</v>
      </c>
      <c r="J50" s="144">
        <v>1854</v>
      </c>
      <c r="K50" s="113">
        <v>25</v>
      </c>
      <c r="L50" s="73">
        <f t="shared" si="5"/>
        <v>1435</v>
      </c>
      <c r="M50" s="73">
        <f t="shared" si="6"/>
        <v>3549.9999999999995</v>
      </c>
      <c r="N50" s="113">
        <f t="shared" si="7"/>
        <v>575</v>
      </c>
      <c r="O50" s="73">
        <f t="shared" si="8"/>
        <v>1520</v>
      </c>
      <c r="P50" s="73">
        <f t="shared" si="9"/>
        <v>3545.0000000000005</v>
      </c>
      <c r="Q50" s="145">
        <v>0</v>
      </c>
      <c r="R50" s="73">
        <f t="shared" si="10"/>
        <v>10650</v>
      </c>
      <c r="S50" s="73">
        <f t="shared" si="11"/>
        <v>4834</v>
      </c>
      <c r="T50" s="73">
        <f t="shared" si="12"/>
        <v>7670</v>
      </c>
      <c r="U50" s="115">
        <f t="shared" si="13"/>
        <v>45166</v>
      </c>
      <c r="V50" s="130">
        <v>112</v>
      </c>
    </row>
    <row r="51" spans="1:22" s="30" customFormat="1" ht="32.1" customHeight="1" x14ac:dyDescent="0.25">
      <c r="A51" s="139">
        <v>7</v>
      </c>
      <c r="B51" s="140" t="s">
        <v>67</v>
      </c>
      <c r="C51" s="141" t="s">
        <v>38</v>
      </c>
      <c r="D51" s="142" t="s">
        <v>59</v>
      </c>
      <c r="E51" s="142" t="s">
        <v>62</v>
      </c>
      <c r="F51" s="142" t="s">
        <v>36</v>
      </c>
      <c r="G51" s="143">
        <v>44378</v>
      </c>
      <c r="H51" s="143">
        <v>44562</v>
      </c>
      <c r="I51" s="126">
        <v>50000</v>
      </c>
      <c r="J51" s="144">
        <v>1854</v>
      </c>
      <c r="K51" s="113">
        <v>25</v>
      </c>
      <c r="L51" s="73">
        <f t="shared" si="5"/>
        <v>1435</v>
      </c>
      <c r="M51" s="73">
        <f t="shared" si="6"/>
        <v>3549.9999999999995</v>
      </c>
      <c r="N51" s="113">
        <f t="shared" si="7"/>
        <v>575</v>
      </c>
      <c r="O51" s="73">
        <f t="shared" si="8"/>
        <v>1520</v>
      </c>
      <c r="P51" s="73">
        <f t="shared" si="9"/>
        <v>3545.0000000000005</v>
      </c>
      <c r="Q51" s="145">
        <v>0</v>
      </c>
      <c r="R51" s="73">
        <f t="shared" si="10"/>
        <v>10650</v>
      </c>
      <c r="S51" s="73">
        <f t="shared" si="11"/>
        <v>4834</v>
      </c>
      <c r="T51" s="73">
        <f t="shared" si="12"/>
        <v>7670</v>
      </c>
      <c r="U51" s="115">
        <f t="shared" si="13"/>
        <v>45166</v>
      </c>
      <c r="V51" s="130">
        <v>112</v>
      </c>
    </row>
    <row r="52" spans="1:22" s="30" customFormat="1" ht="32.1" customHeight="1" x14ac:dyDescent="0.25">
      <c r="A52" s="139">
        <v>8</v>
      </c>
      <c r="B52" s="146" t="s">
        <v>68</v>
      </c>
      <c r="C52" s="141" t="s">
        <v>38</v>
      </c>
      <c r="D52" s="142" t="s">
        <v>59</v>
      </c>
      <c r="E52" s="142" t="s">
        <v>62</v>
      </c>
      <c r="F52" s="142" t="s">
        <v>36</v>
      </c>
      <c r="G52" s="143">
        <v>44470</v>
      </c>
      <c r="H52" s="143">
        <v>44652</v>
      </c>
      <c r="I52" s="126">
        <v>50000</v>
      </c>
      <c r="J52" s="144">
        <v>1854</v>
      </c>
      <c r="K52" s="113">
        <v>25</v>
      </c>
      <c r="L52" s="127">
        <f t="shared" si="5"/>
        <v>1435</v>
      </c>
      <c r="M52" s="127">
        <f t="shared" si="6"/>
        <v>3549.9999999999995</v>
      </c>
      <c r="N52" s="113">
        <f t="shared" si="7"/>
        <v>575</v>
      </c>
      <c r="O52" s="73">
        <f t="shared" si="8"/>
        <v>1520</v>
      </c>
      <c r="P52" s="127">
        <f t="shared" si="9"/>
        <v>3545.0000000000005</v>
      </c>
      <c r="Q52" s="145">
        <v>0</v>
      </c>
      <c r="R52" s="73">
        <f>SUM(K52:P52)</f>
        <v>10650</v>
      </c>
      <c r="S52" s="73">
        <f>+J52+K52+L52+O52+Q52</f>
        <v>4834</v>
      </c>
      <c r="T52" s="73">
        <f t="shared" si="12"/>
        <v>7670</v>
      </c>
      <c r="U52" s="115">
        <f>+I52-S52</f>
        <v>45166</v>
      </c>
      <c r="V52" s="130">
        <v>112</v>
      </c>
    </row>
    <row r="53" spans="1:22" s="30" customFormat="1" ht="32.1" customHeight="1" x14ac:dyDescent="0.25">
      <c r="A53" s="139">
        <v>9</v>
      </c>
      <c r="B53" s="140" t="s">
        <v>69</v>
      </c>
      <c r="C53" s="68" t="s">
        <v>38</v>
      </c>
      <c r="D53" s="147" t="s">
        <v>59</v>
      </c>
      <c r="E53" s="147" t="s">
        <v>70</v>
      </c>
      <c r="F53" s="147" t="s">
        <v>36</v>
      </c>
      <c r="G53" s="143">
        <v>44425</v>
      </c>
      <c r="H53" s="143">
        <v>44609</v>
      </c>
      <c r="I53" s="114">
        <v>70000</v>
      </c>
      <c r="J53" s="114">
        <v>5368.48</v>
      </c>
      <c r="K53" s="113">
        <v>25</v>
      </c>
      <c r="L53" s="127">
        <f t="shared" si="5"/>
        <v>2009</v>
      </c>
      <c r="M53" s="127">
        <f t="shared" si="6"/>
        <v>4970</v>
      </c>
      <c r="N53" s="73">
        <v>717.6</v>
      </c>
      <c r="O53" s="73">
        <f t="shared" si="8"/>
        <v>2128</v>
      </c>
      <c r="P53" s="127">
        <f t="shared" si="9"/>
        <v>4963</v>
      </c>
      <c r="Q53" s="145">
        <v>0</v>
      </c>
      <c r="R53" s="73">
        <f t="shared" si="10"/>
        <v>14812.6</v>
      </c>
      <c r="S53" s="73">
        <f t="shared" si="11"/>
        <v>9530.48</v>
      </c>
      <c r="T53" s="73">
        <f t="shared" si="12"/>
        <v>10650.6</v>
      </c>
      <c r="U53" s="115">
        <f t="shared" si="13"/>
        <v>60469.520000000004</v>
      </c>
      <c r="V53" s="130">
        <v>112</v>
      </c>
    </row>
    <row r="54" spans="1:22" s="30" customFormat="1" ht="32.1" customHeight="1" thickBot="1" x14ac:dyDescent="0.3">
      <c r="A54" s="139">
        <v>10</v>
      </c>
      <c r="B54" s="116" t="s">
        <v>71</v>
      </c>
      <c r="C54" s="82" t="s">
        <v>34</v>
      </c>
      <c r="D54" s="147" t="s">
        <v>59</v>
      </c>
      <c r="E54" s="147" t="s">
        <v>72</v>
      </c>
      <c r="F54" s="147" t="s">
        <v>36</v>
      </c>
      <c r="G54" s="143">
        <v>44440</v>
      </c>
      <c r="H54" s="143">
        <v>44621</v>
      </c>
      <c r="I54" s="120">
        <v>28350</v>
      </c>
      <c r="J54" s="114">
        <v>0</v>
      </c>
      <c r="K54" s="118">
        <v>25</v>
      </c>
      <c r="L54" s="127">
        <f t="shared" si="5"/>
        <v>813.64499999999998</v>
      </c>
      <c r="M54" s="127">
        <f t="shared" si="6"/>
        <v>2012.85</v>
      </c>
      <c r="N54" s="113">
        <f>I54*1.15%</f>
        <v>326.02499999999998</v>
      </c>
      <c r="O54" s="127">
        <f t="shared" si="8"/>
        <v>861.84</v>
      </c>
      <c r="P54" s="127">
        <f t="shared" si="9"/>
        <v>2010.0150000000001</v>
      </c>
      <c r="Q54" s="134">
        <v>0</v>
      </c>
      <c r="R54" s="119">
        <f t="shared" si="10"/>
        <v>6049.375</v>
      </c>
      <c r="S54" s="119">
        <f t="shared" si="11"/>
        <v>1700.4850000000001</v>
      </c>
      <c r="T54" s="119">
        <f t="shared" si="12"/>
        <v>4348.8900000000003</v>
      </c>
      <c r="U54" s="121">
        <f t="shared" si="13"/>
        <v>26649.514999999999</v>
      </c>
      <c r="V54" s="130">
        <v>112</v>
      </c>
    </row>
    <row r="55" spans="1:22" s="30" customFormat="1" ht="18" customHeight="1" thickBot="1" x14ac:dyDescent="0.3">
      <c r="A55" s="107"/>
      <c r="B55" s="88"/>
      <c r="C55" s="88"/>
      <c r="D55" s="88"/>
      <c r="E55" s="88"/>
      <c r="F55" s="88"/>
      <c r="G55" s="88"/>
      <c r="H55" s="89"/>
      <c r="I55" s="90">
        <f>SUM(I45:I54)</f>
        <v>591350</v>
      </c>
      <c r="J55" s="90">
        <f t="shared" ref="J55:U55" si="14">SUM(J45:J54)</f>
        <v>40566.520000000004</v>
      </c>
      <c r="K55" s="90">
        <f>SUM(K45:K54)</f>
        <v>250</v>
      </c>
      <c r="L55" s="90">
        <f>SUM(L45:L54)</f>
        <v>16971.744999999999</v>
      </c>
      <c r="M55" s="90">
        <f t="shared" si="14"/>
        <v>41985.85</v>
      </c>
      <c r="N55" s="90">
        <f t="shared" si="14"/>
        <v>5786.2250000000004</v>
      </c>
      <c r="O55" s="90">
        <f t="shared" si="14"/>
        <v>17977.04</v>
      </c>
      <c r="P55" s="90">
        <f t="shared" si="14"/>
        <v>41926.715000000004</v>
      </c>
      <c r="Q55" s="90">
        <f t="shared" si="14"/>
        <v>0</v>
      </c>
      <c r="R55" s="90">
        <f t="shared" si="14"/>
        <v>124897.57500000001</v>
      </c>
      <c r="S55" s="90">
        <f t="shared" si="14"/>
        <v>75765.304999999993</v>
      </c>
      <c r="T55" s="90">
        <f t="shared" si="14"/>
        <v>89698.790000000008</v>
      </c>
      <c r="U55" s="90">
        <f t="shared" si="14"/>
        <v>515584.69500000007</v>
      </c>
      <c r="V55" s="148"/>
    </row>
    <row r="56" spans="1:22" s="30" customFormat="1" ht="9.9499999999999993" customHeight="1" thickBot="1" x14ac:dyDescent="0.3">
      <c r="A56" s="42"/>
      <c r="B56" s="149"/>
      <c r="C56" s="150"/>
      <c r="D56" s="151"/>
      <c r="E56" s="150"/>
      <c r="F56" s="152"/>
      <c r="G56" s="153"/>
      <c r="H56" s="153"/>
      <c r="I56" s="154"/>
      <c r="J56" s="154"/>
      <c r="K56" s="154"/>
      <c r="L56" s="154"/>
      <c r="M56" s="154"/>
      <c r="N56" s="155"/>
      <c r="O56" s="155"/>
      <c r="P56" s="155"/>
      <c r="Q56" s="156"/>
      <c r="R56" s="155"/>
      <c r="S56" s="155"/>
      <c r="T56" s="155"/>
      <c r="U56" s="157"/>
      <c r="V56" s="44"/>
    </row>
    <row r="57" spans="1:22" s="30" customFormat="1" ht="18" customHeight="1" thickBot="1" x14ac:dyDescent="0.3">
      <c r="A57" s="158" t="s">
        <v>73</v>
      </c>
      <c r="B57" s="159"/>
      <c r="C57" s="159"/>
      <c r="D57" s="159"/>
      <c r="E57" s="160"/>
      <c r="F57" s="158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60"/>
    </row>
    <row r="58" spans="1:22" s="30" customFormat="1" ht="18" customHeight="1" x14ac:dyDescent="0.25">
      <c r="A58" s="52">
        <v>1</v>
      </c>
      <c r="B58" s="161" t="s">
        <v>74</v>
      </c>
      <c r="C58" s="68" t="s">
        <v>34</v>
      </c>
      <c r="D58" s="162" t="s">
        <v>73</v>
      </c>
      <c r="E58" s="54" t="s">
        <v>75</v>
      </c>
      <c r="F58" s="163" t="s">
        <v>36</v>
      </c>
      <c r="G58" s="143">
        <v>44440</v>
      </c>
      <c r="H58" s="143">
        <v>44621</v>
      </c>
      <c r="I58" s="164">
        <v>60000</v>
      </c>
      <c r="J58" s="164">
        <v>3486.68</v>
      </c>
      <c r="K58" s="165">
        <v>25</v>
      </c>
      <c r="L58" s="61">
        <f>+I58*2.87%</f>
        <v>1722</v>
      </c>
      <c r="M58" s="61">
        <f>+I58*7.1%</f>
        <v>4260</v>
      </c>
      <c r="N58" s="113">
        <f>I58*1.15%</f>
        <v>690</v>
      </c>
      <c r="O58" s="61">
        <f>+I58*3.04%</f>
        <v>1824</v>
      </c>
      <c r="P58" s="61">
        <f>+I58*7.09%</f>
        <v>4254</v>
      </c>
      <c r="Q58" s="166">
        <v>0</v>
      </c>
      <c r="R58" s="61">
        <f>SUM(K58:P58)</f>
        <v>12775</v>
      </c>
      <c r="S58" s="61">
        <f>+J58+K58+L58+O58+Q58</f>
        <v>7057.68</v>
      </c>
      <c r="T58" s="61">
        <f>+M58+N58+P58</f>
        <v>9204</v>
      </c>
      <c r="U58" s="167">
        <f>+I58-S58</f>
        <v>52942.32</v>
      </c>
      <c r="V58" s="65">
        <v>112</v>
      </c>
    </row>
    <row r="59" spans="1:22" s="30" customFormat="1" ht="18" customHeight="1" thickBot="1" x14ac:dyDescent="0.3">
      <c r="A59" s="168">
        <v>2</v>
      </c>
      <c r="B59" s="169" t="s">
        <v>76</v>
      </c>
      <c r="C59" s="82" t="s">
        <v>38</v>
      </c>
      <c r="D59" s="147" t="s">
        <v>73</v>
      </c>
      <c r="E59" s="68" t="s">
        <v>77</v>
      </c>
      <c r="F59" s="124" t="s">
        <v>36</v>
      </c>
      <c r="G59" s="57">
        <v>44501</v>
      </c>
      <c r="H59" s="57">
        <v>44682</v>
      </c>
      <c r="I59" s="114">
        <v>50000</v>
      </c>
      <c r="J59" s="170">
        <v>1854</v>
      </c>
      <c r="K59" s="113">
        <v>25</v>
      </c>
      <c r="L59" s="73">
        <f>+I59*2.87%</f>
        <v>1435</v>
      </c>
      <c r="M59" s="73">
        <f>+I59*7.1%</f>
        <v>3549.9999999999995</v>
      </c>
      <c r="N59" s="113">
        <f>I59*1.15%</f>
        <v>575</v>
      </c>
      <c r="O59" s="73">
        <f>+I59*3.04%</f>
        <v>1520</v>
      </c>
      <c r="P59" s="73">
        <f>+I59*7.09%</f>
        <v>3545.0000000000005</v>
      </c>
      <c r="Q59" s="145">
        <v>0</v>
      </c>
      <c r="R59" s="73">
        <f>SUM(K59:P59)</f>
        <v>10650</v>
      </c>
      <c r="S59" s="73">
        <f>+J59+K59+L59+O59+Q59</f>
        <v>4834</v>
      </c>
      <c r="T59" s="73">
        <f>+M59+N59+P59</f>
        <v>7670</v>
      </c>
      <c r="U59" s="115">
        <f>+I59-S59</f>
        <v>45166</v>
      </c>
      <c r="V59" s="77">
        <v>112</v>
      </c>
    </row>
    <row r="60" spans="1:22" s="30" customFormat="1" ht="18" customHeight="1" thickBot="1" x14ac:dyDescent="0.3">
      <c r="A60" s="107"/>
      <c r="B60" s="88"/>
      <c r="C60" s="88"/>
      <c r="D60" s="88"/>
      <c r="E60" s="88"/>
      <c r="F60" s="88"/>
      <c r="G60" s="88"/>
      <c r="H60" s="89"/>
      <c r="I60" s="108">
        <f>SUM(I58:I59)</f>
        <v>110000</v>
      </c>
      <c r="J60" s="108">
        <f>SUM(J58:J59)</f>
        <v>5340.68</v>
      </c>
      <c r="K60" s="108">
        <f>SUM(K58:K59)</f>
        <v>50</v>
      </c>
      <c r="L60" s="108">
        <f>SUM(L58:L59)</f>
        <v>3157</v>
      </c>
      <c r="M60" s="108">
        <f t="shared" ref="M60:U60" si="15">SUM(M58:M59)</f>
        <v>7810</v>
      </c>
      <c r="N60" s="108">
        <f t="shared" si="15"/>
        <v>1265</v>
      </c>
      <c r="O60" s="108">
        <f>SUM(O58:O59)</f>
        <v>3344</v>
      </c>
      <c r="P60" s="108">
        <f t="shared" si="15"/>
        <v>7799</v>
      </c>
      <c r="Q60" s="109">
        <f t="shared" si="15"/>
        <v>0</v>
      </c>
      <c r="R60" s="108">
        <f t="shared" si="15"/>
        <v>23425</v>
      </c>
      <c r="S60" s="108">
        <f t="shared" si="15"/>
        <v>11891.68</v>
      </c>
      <c r="T60" s="108">
        <f t="shared" si="15"/>
        <v>16874</v>
      </c>
      <c r="U60" s="108">
        <f t="shared" si="15"/>
        <v>98108.32</v>
      </c>
      <c r="V60" s="148"/>
    </row>
    <row r="61" spans="1:22" s="30" customFormat="1" ht="9.9499999999999993" customHeight="1" thickBot="1" x14ac:dyDescent="0.3">
      <c r="A61" s="7"/>
      <c r="B61" s="8"/>
      <c r="C61" s="9"/>
      <c r="D61" s="8"/>
      <c r="E61" s="8"/>
      <c r="F61" s="9"/>
      <c r="G61" s="8"/>
      <c r="H61" s="8"/>
      <c r="I61" s="8"/>
      <c r="J61" s="8"/>
      <c r="K61" s="8"/>
      <c r="L61" s="8"/>
      <c r="M61" s="8"/>
      <c r="N61" s="8"/>
      <c r="O61" s="8"/>
      <c r="P61" s="8"/>
      <c r="Q61" s="12"/>
      <c r="R61" s="8"/>
      <c r="S61" s="8"/>
      <c r="T61" s="8"/>
      <c r="U61" s="8"/>
      <c r="V61" s="8"/>
    </row>
    <row r="62" spans="1:22" s="30" customFormat="1" ht="18" customHeight="1" thickBot="1" x14ac:dyDescent="0.3">
      <c r="A62" s="92" t="s">
        <v>78</v>
      </c>
      <c r="B62" s="93"/>
      <c r="C62" s="93"/>
      <c r="D62" s="93"/>
      <c r="E62" s="94"/>
      <c r="F62" s="158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60"/>
    </row>
    <row r="63" spans="1:22" s="30" customFormat="1" ht="30" customHeight="1" thickBot="1" x14ac:dyDescent="0.3">
      <c r="A63" s="110">
        <v>1</v>
      </c>
      <c r="B63" s="131" t="s">
        <v>79</v>
      </c>
      <c r="C63" s="82" t="s">
        <v>38</v>
      </c>
      <c r="D63" s="68" t="s">
        <v>78</v>
      </c>
      <c r="E63" s="171" t="s">
        <v>77</v>
      </c>
      <c r="F63" s="112" t="s">
        <v>36</v>
      </c>
      <c r="G63" s="57">
        <v>44501</v>
      </c>
      <c r="H63" s="57">
        <v>44682</v>
      </c>
      <c r="I63" s="114">
        <v>50000</v>
      </c>
      <c r="J63" s="144">
        <v>1854</v>
      </c>
      <c r="K63" s="113">
        <v>25</v>
      </c>
      <c r="L63" s="73">
        <f>+I63*2.87%</f>
        <v>1435</v>
      </c>
      <c r="M63" s="73">
        <f>+I63*7.1%</f>
        <v>3549.9999999999995</v>
      </c>
      <c r="N63" s="113">
        <f>I63*1.15%</f>
        <v>575</v>
      </c>
      <c r="O63" s="73">
        <f>+I63*3.04%</f>
        <v>1520</v>
      </c>
      <c r="P63" s="73">
        <f>+I63*7.09%</f>
        <v>3545.0000000000005</v>
      </c>
      <c r="Q63" s="145">
        <v>0</v>
      </c>
      <c r="R63" s="73">
        <f>SUM(K63:P63)</f>
        <v>10650</v>
      </c>
      <c r="S63" s="73">
        <f>+J63+K63+L63+O63+Q63</f>
        <v>4834</v>
      </c>
      <c r="T63" s="73">
        <f>+M63+N63+P63</f>
        <v>7670</v>
      </c>
      <c r="U63" s="115">
        <f>+I63-S63</f>
        <v>45166</v>
      </c>
      <c r="V63" s="172">
        <v>112</v>
      </c>
    </row>
    <row r="64" spans="1:22" s="30" customFormat="1" ht="18" customHeight="1" thickBot="1" x14ac:dyDescent="0.3">
      <c r="A64" s="107"/>
      <c r="B64" s="88"/>
      <c r="C64" s="88"/>
      <c r="D64" s="88"/>
      <c r="E64" s="88"/>
      <c r="F64" s="88"/>
      <c r="G64" s="88"/>
      <c r="H64" s="89"/>
      <c r="I64" s="108">
        <f>SUM(I63)</f>
        <v>50000</v>
      </c>
      <c r="J64" s="108">
        <f>SUM(J63)</f>
        <v>1854</v>
      </c>
      <c r="K64" s="108">
        <f>SUM(K63)</f>
        <v>25</v>
      </c>
      <c r="L64" s="108">
        <f t="shared" ref="L64:U64" si="16">SUM(L63)</f>
        <v>1435</v>
      </c>
      <c r="M64" s="108">
        <f t="shared" si="16"/>
        <v>3549.9999999999995</v>
      </c>
      <c r="N64" s="108">
        <f t="shared" si="16"/>
        <v>575</v>
      </c>
      <c r="O64" s="108">
        <f t="shared" si="16"/>
        <v>1520</v>
      </c>
      <c r="P64" s="108">
        <f t="shared" si="16"/>
        <v>3545.0000000000005</v>
      </c>
      <c r="Q64" s="108">
        <f t="shared" si="16"/>
        <v>0</v>
      </c>
      <c r="R64" s="108">
        <f t="shared" si="16"/>
        <v>10650</v>
      </c>
      <c r="S64" s="108">
        <f t="shared" si="16"/>
        <v>4834</v>
      </c>
      <c r="T64" s="108">
        <f t="shared" si="16"/>
        <v>7670</v>
      </c>
      <c r="U64" s="108">
        <f t="shared" si="16"/>
        <v>45166</v>
      </c>
      <c r="V64" s="91"/>
    </row>
    <row r="65" spans="1:22" s="30" customFormat="1" ht="9.9499999999999993" customHeight="1" thickBot="1" x14ac:dyDescent="0.3">
      <c r="A65" s="7"/>
      <c r="B65" s="8"/>
      <c r="C65" s="9"/>
      <c r="D65" s="8"/>
      <c r="E65" s="8"/>
      <c r="F65" s="9"/>
      <c r="G65" s="8"/>
      <c r="H65" s="8"/>
      <c r="I65" s="8"/>
      <c r="J65" s="8"/>
      <c r="K65" s="8"/>
      <c r="L65" s="8"/>
      <c r="M65" s="8"/>
      <c r="N65" s="8"/>
      <c r="O65" s="8"/>
      <c r="P65" s="8"/>
      <c r="Q65" s="12"/>
      <c r="R65" s="8"/>
      <c r="S65" s="8"/>
      <c r="T65" s="8"/>
      <c r="U65" s="8"/>
      <c r="V65" s="8"/>
    </row>
    <row r="66" spans="1:22" s="30" customFormat="1" ht="18" customHeight="1" thickBot="1" x14ac:dyDescent="0.3">
      <c r="A66" s="46" t="s">
        <v>80</v>
      </c>
      <c r="B66" s="47"/>
      <c r="C66" s="93"/>
      <c r="D66" s="93"/>
      <c r="E66" s="94"/>
      <c r="F66" s="92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4"/>
    </row>
    <row r="67" spans="1:22" s="30" customFormat="1" ht="18" customHeight="1" x14ac:dyDescent="0.25">
      <c r="A67" s="52">
        <v>1</v>
      </c>
      <c r="B67" s="173" t="s">
        <v>81</v>
      </c>
      <c r="C67" s="174" t="s">
        <v>38</v>
      </c>
      <c r="D67" s="162" t="s">
        <v>80</v>
      </c>
      <c r="E67" s="54" t="s">
        <v>82</v>
      </c>
      <c r="F67" s="163" t="s">
        <v>36</v>
      </c>
      <c r="G67" s="143">
        <v>44440</v>
      </c>
      <c r="H67" s="143">
        <v>44621</v>
      </c>
      <c r="I67" s="175">
        <v>120000</v>
      </c>
      <c r="J67" s="61">
        <v>16809.87</v>
      </c>
      <c r="K67" s="61">
        <v>25</v>
      </c>
      <c r="L67" s="61">
        <f t="shared" ref="L67:L73" si="17">+I67*2.87%</f>
        <v>3444</v>
      </c>
      <c r="M67" s="61">
        <f t="shared" ref="M67:M73" si="18">+I67*7.1%</f>
        <v>8520</v>
      </c>
      <c r="N67" s="61">
        <v>717.6</v>
      </c>
      <c r="O67" s="61">
        <f t="shared" ref="O67:O73" si="19">+I67*3.04%</f>
        <v>3648</v>
      </c>
      <c r="P67" s="61">
        <f t="shared" ref="P67:P73" si="20">+I67*7.09%</f>
        <v>8508</v>
      </c>
      <c r="Q67" s="176">
        <v>0</v>
      </c>
      <c r="R67" s="61">
        <f t="shared" ref="R67:R73" si="21">SUM(K67:P67)</f>
        <v>24862.6</v>
      </c>
      <c r="S67" s="61">
        <f t="shared" ref="S67:S73" si="22">+J67+K67+L67+O67+Q67</f>
        <v>23926.87</v>
      </c>
      <c r="T67" s="61">
        <f t="shared" ref="T67:T73" si="23">+M67+N67+P67</f>
        <v>17745.599999999999</v>
      </c>
      <c r="U67" s="167">
        <f t="shared" ref="U67:U73" si="24">+I67-S67</f>
        <v>96073.13</v>
      </c>
      <c r="V67" s="65">
        <v>112</v>
      </c>
    </row>
    <row r="68" spans="1:22" s="30" customFormat="1" ht="35.1" customHeight="1" x14ac:dyDescent="0.25">
      <c r="A68" s="66">
        <v>2</v>
      </c>
      <c r="B68" s="177" t="s">
        <v>83</v>
      </c>
      <c r="C68" s="178" t="s">
        <v>38</v>
      </c>
      <c r="D68" s="147" t="s">
        <v>80</v>
      </c>
      <c r="E68" s="141" t="s">
        <v>84</v>
      </c>
      <c r="F68" s="179" t="s">
        <v>36</v>
      </c>
      <c r="G68" s="143">
        <v>44440</v>
      </c>
      <c r="H68" s="143">
        <v>44621</v>
      </c>
      <c r="I68" s="126">
        <v>40000</v>
      </c>
      <c r="J68" s="113">
        <v>442.65</v>
      </c>
      <c r="K68" s="113">
        <v>25</v>
      </c>
      <c r="L68" s="73">
        <f t="shared" si="17"/>
        <v>1148</v>
      </c>
      <c r="M68" s="73">
        <f t="shared" si="18"/>
        <v>2839.9999999999995</v>
      </c>
      <c r="N68" s="73">
        <f>+I68*1.15%</f>
        <v>460</v>
      </c>
      <c r="O68" s="73">
        <f t="shared" si="19"/>
        <v>1216</v>
      </c>
      <c r="P68" s="73">
        <f t="shared" si="20"/>
        <v>2836</v>
      </c>
      <c r="Q68" s="180">
        <v>0</v>
      </c>
      <c r="R68" s="73">
        <f t="shared" si="21"/>
        <v>8525</v>
      </c>
      <c r="S68" s="73">
        <f t="shared" si="22"/>
        <v>2831.65</v>
      </c>
      <c r="T68" s="73">
        <f t="shared" si="23"/>
        <v>6136</v>
      </c>
      <c r="U68" s="115">
        <f t="shared" si="24"/>
        <v>37168.35</v>
      </c>
      <c r="V68" s="77">
        <v>112</v>
      </c>
    </row>
    <row r="69" spans="1:22" s="30" customFormat="1" ht="35.1" customHeight="1" x14ac:dyDescent="0.25">
      <c r="A69" s="66">
        <v>3</v>
      </c>
      <c r="B69" s="181" t="s">
        <v>85</v>
      </c>
      <c r="C69" s="182" t="s">
        <v>38</v>
      </c>
      <c r="D69" s="147" t="s">
        <v>80</v>
      </c>
      <c r="E69" s="183" t="s">
        <v>86</v>
      </c>
      <c r="F69" s="179" t="s">
        <v>36</v>
      </c>
      <c r="G69" s="57">
        <v>44470</v>
      </c>
      <c r="H69" s="57">
        <v>44652</v>
      </c>
      <c r="I69" s="114">
        <v>80000</v>
      </c>
      <c r="J69" s="144">
        <v>7063.34</v>
      </c>
      <c r="K69" s="114">
        <v>25</v>
      </c>
      <c r="L69" s="170">
        <f t="shared" si="17"/>
        <v>2296</v>
      </c>
      <c r="M69" s="170">
        <f t="shared" si="18"/>
        <v>5679.9999999999991</v>
      </c>
      <c r="N69" s="114">
        <v>717.6</v>
      </c>
      <c r="O69" s="170">
        <f t="shared" si="19"/>
        <v>2432</v>
      </c>
      <c r="P69" s="170">
        <f t="shared" si="20"/>
        <v>5672</v>
      </c>
      <c r="Q69" s="184">
        <v>1350.12</v>
      </c>
      <c r="R69" s="170">
        <f t="shared" si="21"/>
        <v>16822.599999999999</v>
      </c>
      <c r="S69" s="170">
        <f t="shared" si="22"/>
        <v>13166.46</v>
      </c>
      <c r="T69" s="170">
        <f t="shared" si="23"/>
        <v>12069.599999999999</v>
      </c>
      <c r="U69" s="185">
        <f t="shared" si="24"/>
        <v>66833.540000000008</v>
      </c>
      <c r="V69" s="77">
        <v>112</v>
      </c>
    </row>
    <row r="70" spans="1:22" s="30" customFormat="1" ht="45.95" customHeight="1" x14ac:dyDescent="0.25">
      <c r="A70" s="66">
        <v>4</v>
      </c>
      <c r="B70" s="181" t="s">
        <v>87</v>
      </c>
      <c r="C70" s="182" t="s">
        <v>34</v>
      </c>
      <c r="D70" s="147" t="s">
        <v>80</v>
      </c>
      <c r="E70" s="141" t="s">
        <v>88</v>
      </c>
      <c r="F70" s="124" t="s">
        <v>36</v>
      </c>
      <c r="G70" s="57">
        <v>44470</v>
      </c>
      <c r="H70" s="57">
        <v>44652</v>
      </c>
      <c r="I70" s="126">
        <v>34000</v>
      </c>
      <c r="J70" s="144">
        <v>0</v>
      </c>
      <c r="K70" s="114">
        <v>25</v>
      </c>
      <c r="L70" s="170">
        <f>+I70*2.87%</f>
        <v>975.8</v>
      </c>
      <c r="M70" s="170">
        <f>+I70*7.1%</f>
        <v>2414</v>
      </c>
      <c r="N70" s="73">
        <f>+I70*1.15%</f>
        <v>391</v>
      </c>
      <c r="O70" s="170">
        <f t="shared" si="19"/>
        <v>1033.5999999999999</v>
      </c>
      <c r="P70" s="170">
        <f t="shared" si="20"/>
        <v>2410.6000000000004</v>
      </c>
      <c r="Q70" s="184">
        <v>0</v>
      </c>
      <c r="R70" s="170">
        <f>SUM(K70:P70)</f>
        <v>7250</v>
      </c>
      <c r="S70" s="170">
        <f>+J70+K70+L70+O70+Q70</f>
        <v>2034.3999999999999</v>
      </c>
      <c r="T70" s="170">
        <f>+M70+N70+P70</f>
        <v>5215.6000000000004</v>
      </c>
      <c r="U70" s="185">
        <f>+I70-S70</f>
        <v>31965.599999999999</v>
      </c>
      <c r="V70" s="130">
        <v>112</v>
      </c>
    </row>
    <row r="71" spans="1:22" s="30" customFormat="1" ht="35.1" customHeight="1" x14ac:dyDescent="0.25">
      <c r="A71" s="66">
        <v>5</v>
      </c>
      <c r="B71" s="181" t="s">
        <v>89</v>
      </c>
      <c r="C71" s="182" t="s">
        <v>38</v>
      </c>
      <c r="D71" s="142" t="s">
        <v>80</v>
      </c>
      <c r="E71" s="141" t="s">
        <v>90</v>
      </c>
      <c r="F71" s="124" t="s">
        <v>36</v>
      </c>
      <c r="G71" s="57">
        <v>44440</v>
      </c>
      <c r="H71" s="57">
        <v>44621</v>
      </c>
      <c r="I71" s="126">
        <v>50000</v>
      </c>
      <c r="J71" s="144">
        <v>1854</v>
      </c>
      <c r="K71" s="113">
        <v>25</v>
      </c>
      <c r="L71" s="73">
        <f t="shared" si="17"/>
        <v>1435</v>
      </c>
      <c r="M71" s="73">
        <f t="shared" si="18"/>
        <v>3549.9999999999995</v>
      </c>
      <c r="N71" s="73">
        <f>+I71*1.15%</f>
        <v>575</v>
      </c>
      <c r="O71" s="73">
        <f t="shared" si="19"/>
        <v>1520</v>
      </c>
      <c r="P71" s="73">
        <f t="shared" si="20"/>
        <v>3545.0000000000005</v>
      </c>
      <c r="Q71" s="180">
        <v>0</v>
      </c>
      <c r="R71" s="73">
        <f t="shared" si="21"/>
        <v>10650</v>
      </c>
      <c r="S71" s="73">
        <f t="shared" si="22"/>
        <v>4834</v>
      </c>
      <c r="T71" s="73">
        <f t="shared" si="23"/>
        <v>7670</v>
      </c>
      <c r="U71" s="115">
        <f t="shared" si="24"/>
        <v>45166</v>
      </c>
      <c r="V71" s="130">
        <v>112</v>
      </c>
    </row>
    <row r="72" spans="1:22" s="30" customFormat="1" ht="18" customHeight="1" x14ac:dyDescent="0.25">
      <c r="A72" s="66">
        <v>6</v>
      </c>
      <c r="B72" s="177" t="s">
        <v>91</v>
      </c>
      <c r="C72" s="186" t="s">
        <v>34</v>
      </c>
      <c r="D72" s="147" t="s">
        <v>80</v>
      </c>
      <c r="E72" s="68" t="s">
        <v>92</v>
      </c>
      <c r="F72" s="179" t="s">
        <v>36</v>
      </c>
      <c r="G72" s="57">
        <v>44501</v>
      </c>
      <c r="H72" s="57">
        <v>44682</v>
      </c>
      <c r="I72" s="114">
        <v>40000</v>
      </c>
      <c r="J72" s="113">
        <v>442.65</v>
      </c>
      <c r="K72" s="113">
        <v>25</v>
      </c>
      <c r="L72" s="73">
        <f t="shared" si="17"/>
        <v>1148</v>
      </c>
      <c r="M72" s="73">
        <f t="shared" si="18"/>
        <v>2839.9999999999995</v>
      </c>
      <c r="N72" s="73">
        <f>+I72*1.15%</f>
        <v>460</v>
      </c>
      <c r="O72" s="73">
        <f t="shared" si="19"/>
        <v>1216</v>
      </c>
      <c r="P72" s="73">
        <f t="shared" si="20"/>
        <v>2836</v>
      </c>
      <c r="Q72" s="180">
        <v>0</v>
      </c>
      <c r="R72" s="73">
        <f t="shared" si="21"/>
        <v>8525</v>
      </c>
      <c r="S72" s="73">
        <f t="shared" si="22"/>
        <v>2831.65</v>
      </c>
      <c r="T72" s="73">
        <f t="shared" si="23"/>
        <v>6136</v>
      </c>
      <c r="U72" s="115">
        <f t="shared" si="24"/>
        <v>37168.35</v>
      </c>
      <c r="V72" s="77">
        <v>112</v>
      </c>
    </row>
    <row r="73" spans="1:22" s="30" customFormat="1" ht="18" customHeight="1" thickBot="1" x14ac:dyDescent="0.3">
      <c r="A73" s="80">
        <v>7</v>
      </c>
      <c r="B73" s="187" t="s">
        <v>93</v>
      </c>
      <c r="C73" s="178" t="s">
        <v>34</v>
      </c>
      <c r="D73" s="142" t="s">
        <v>80</v>
      </c>
      <c r="E73" s="141" t="s">
        <v>90</v>
      </c>
      <c r="F73" s="124" t="s">
        <v>36</v>
      </c>
      <c r="G73" s="57">
        <v>44501</v>
      </c>
      <c r="H73" s="57">
        <v>44682</v>
      </c>
      <c r="I73" s="144">
        <v>80000</v>
      </c>
      <c r="J73" s="144">
        <v>6725.81</v>
      </c>
      <c r="K73" s="127">
        <v>25</v>
      </c>
      <c r="L73" s="127">
        <f t="shared" si="17"/>
        <v>2296</v>
      </c>
      <c r="M73" s="127">
        <f t="shared" si="18"/>
        <v>5679.9999999999991</v>
      </c>
      <c r="N73" s="73">
        <v>717.6</v>
      </c>
      <c r="O73" s="127">
        <f t="shared" si="19"/>
        <v>2432</v>
      </c>
      <c r="P73" s="127">
        <f t="shared" si="20"/>
        <v>5672</v>
      </c>
      <c r="Q73" s="188">
        <v>2700.24</v>
      </c>
      <c r="R73" s="127">
        <f t="shared" si="21"/>
        <v>16822.599999999999</v>
      </c>
      <c r="S73" s="127">
        <f t="shared" si="22"/>
        <v>14179.050000000001</v>
      </c>
      <c r="T73" s="127">
        <f t="shared" si="23"/>
        <v>12069.599999999999</v>
      </c>
      <c r="U73" s="129">
        <f t="shared" si="24"/>
        <v>65820.95</v>
      </c>
      <c r="V73" s="130">
        <v>112</v>
      </c>
    </row>
    <row r="74" spans="1:22" s="30" customFormat="1" ht="18" customHeight="1" thickBot="1" x14ac:dyDescent="0.3">
      <c r="A74" s="87"/>
      <c r="B74" s="135"/>
      <c r="C74" s="88"/>
      <c r="D74" s="88"/>
      <c r="E74" s="88"/>
      <c r="F74" s="88"/>
      <c r="G74" s="88"/>
      <c r="H74" s="89"/>
      <c r="I74" s="108">
        <f>SUM(I67:I73)</f>
        <v>444000</v>
      </c>
      <c r="J74" s="108">
        <f>SUM(J67:J73)</f>
        <v>33338.32</v>
      </c>
      <c r="K74" s="108">
        <f>SUM(K67:K73)</f>
        <v>175</v>
      </c>
      <c r="L74" s="108">
        <f t="shared" ref="L74:U74" si="25">SUM(L67:L73)</f>
        <v>12742.8</v>
      </c>
      <c r="M74" s="108">
        <f t="shared" si="25"/>
        <v>31524</v>
      </c>
      <c r="N74" s="108">
        <f t="shared" si="25"/>
        <v>4038.7999999999997</v>
      </c>
      <c r="O74" s="108">
        <f t="shared" si="25"/>
        <v>13497.6</v>
      </c>
      <c r="P74" s="108">
        <f t="shared" si="25"/>
        <v>31479.599999999999</v>
      </c>
      <c r="Q74" s="108">
        <f>SUM(Q67:Q73)</f>
        <v>4050.3599999999997</v>
      </c>
      <c r="R74" s="108">
        <f t="shared" si="25"/>
        <v>93457.799999999988</v>
      </c>
      <c r="S74" s="108">
        <f t="shared" si="25"/>
        <v>63804.08</v>
      </c>
      <c r="T74" s="108">
        <f t="shared" si="25"/>
        <v>67042.399999999994</v>
      </c>
      <c r="U74" s="108">
        <f t="shared" si="25"/>
        <v>380195.92</v>
      </c>
      <c r="V74" s="91"/>
    </row>
    <row r="75" spans="1:22" s="30" customFormat="1" ht="9.9499999999999993" hidden="1" customHeight="1" thickBot="1" x14ac:dyDescent="0.3">
      <c r="A75" s="189"/>
      <c r="B75" s="149"/>
      <c r="C75" s="150"/>
      <c r="D75" s="150"/>
      <c r="E75" s="151"/>
      <c r="F75" s="152"/>
      <c r="G75" s="153"/>
      <c r="H75" s="153"/>
      <c r="I75" s="155"/>
      <c r="J75" s="155"/>
      <c r="K75" s="155"/>
      <c r="L75" s="155"/>
      <c r="M75" s="155"/>
      <c r="N75" s="155"/>
      <c r="O75" s="155"/>
      <c r="P75" s="155"/>
      <c r="Q75" s="190"/>
      <c r="R75" s="155"/>
      <c r="S75" s="155"/>
      <c r="T75" s="155"/>
      <c r="U75" s="157"/>
      <c r="V75" s="44"/>
    </row>
    <row r="76" spans="1:22" s="30" customFormat="1" ht="18" hidden="1" customHeight="1" thickBot="1" x14ac:dyDescent="0.3">
      <c r="A76" s="92" t="s">
        <v>94</v>
      </c>
      <c r="B76" s="93"/>
      <c r="C76" s="93"/>
      <c r="D76" s="93"/>
      <c r="E76" s="94"/>
      <c r="F76" s="92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</row>
    <row r="77" spans="1:22" s="30" customFormat="1" ht="36" hidden="1" customHeight="1" thickBot="1" x14ac:dyDescent="0.3">
      <c r="C77" s="7"/>
    </row>
    <row r="78" spans="1:22" s="30" customFormat="1" ht="18" hidden="1" customHeight="1" thickBot="1" x14ac:dyDescent="0.3">
      <c r="A78" s="107"/>
      <c r="B78" s="88"/>
      <c r="C78" s="88"/>
      <c r="D78" s="88"/>
      <c r="E78" s="88"/>
      <c r="F78" s="88"/>
      <c r="G78" s="88"/>
      <c r="H78" s="89"/>
      <c r="I78" s="191">
        <v>0</v>
      </c>
      <c r="J78" s="191">
        <v>0</v>
      </c>
      <c r="K78" s="191">
        <v>0</v>
      </c>
      <c r="L78" s="191">
        <v>0</v>
      </c>
      <c r="M78" s="191">
        <v>0</v>
      </c>
      <c r="N78" s="191">
        <v>0</v>
      </c>
      <c r="O78" s="191">
        <v>0</v>
      </c>
      <c r="P78" s="191">
        <v>0</v>
      </c>
      <c r="Q78" s="191">
        <v>0</v>
      </c>
      <c r="R78" s="191">
        <v>0</v>
      </c>
      <c r="S78" s="191">
        <v>0</v>
      </c>
      <c r="T78" s="191">
        <v>0</v>
      </c>
      <c r="U78" s="191">
        <v>0</v>
      </c>
      <c r="V78" s="192"/>
    </row>
    <row r="79" spans="1:22" s="30" customFormat="1" ht="9.9499999999999993" customHeight="1" thickBot="1" x14ac:dyDescent="0.3">
      <c r="A79" s="193"/>
      <c r="B79" s="194"/>
      <c r="C79" s="194"/>
      <c r="D79" s="194"/>
      <c r="E79" s="194"/>
      <c r="F79" s="194"/>
      <c r="G79" s="194"/>
      <c r="H79" s="194"/>
      <c r="I79" s="195"/>
      <c r="J79" s="195"/>
      <c r="K79" s="195"/>
      <c r="L79" s="195"/>
      <c r="M79" s="195"/>
      <c r="N79" s="195"/>
      <c r="O79" s="195"/>
      <c r="P79" s="195"/>
      <c r="Q79" s="196"/>
      <c r="R79" s="195"/>
      <c r="S79" s="195"/>
      <c r="T79" s="195"/>
      <c r="U79" s="195"/>
      <c r="V79" s="197"/>
    </row>
    <row r="80" spans="1:22" s="30" customFormat="1" ht="18" customHeight="1" thickBot="1" x14ac:dyDescent="0.3">
      <c r="A80" s="92" t="s">
        <v>95</v>
      </c>
      <c r="B80" s="93"/>
      <c r="C80" s="93"/>
      <c r="D80" s="93"/>
      <c r="E80" s="94"/>
      <c r="F80" s="92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4"/>
    </row>
    <row r="81" spans="1:22" s="30" customFormat="1" ht="42" customHeight="1" thickBot="1" x14ac:dyDescent="0.3">
      <c r="A81" s="52">
        <v>1</v>
      </c>
      <c r="B81" s="198" t="s">
        <v>96</v>
      </c>
      <c r="C81" s="82" t="s">
        <v>38</v>
      </c>
      <c r="D81" s="199" t="s">
        <v>97</v>
      </c>
      <c r="E81" s="200" t="s">
        <v>98</v>
      </c>
      <c r="F81" s="163" t="s">
        <v>36</v>
      </c>
      <c r="G81" s="143">
        <v>44440</v>
      </c>
      <c r="H81" s="143">
        <v>44621</v>
      </c>
      <c r="I81" s="164">
        <v>50000</v>
      </c>
      <c r="J81" s="61">
        <v>1854</v>
      </c>
      <c r="K81" s="165">
        <v>25</v>
      </c>
      <c r="L81" s="61">
        <f>+I81*2.87%</f>
        <v>1435</v>
      </c>
      <c r="M81" s="61">
        <f>+I81*7.1%</f>
        <v>3549.9999999999995</v>
      </c>
      <c r="N81" s="165">
        <f>I81*1.15%</f>
        <v>575</v>
      </c>
      <c r="O81" s="61">
        <f>+I81*3.04%</f>
        <v>1520</v>
      </c>
      <c r="P81" s="61">
        <f>+I81*7.09%</f>
        <v>3545.0000000000005</v>
      </c>
      <c r="Q81" s="201">
        <v>0</v>
      </c>
      <c r="R81" s="61">
        <f>SUM(K81:P81)</f>
        <v>10650</v>
      </c>
      <c r="S81" s="61">
        <f>+J81+K81+L81+O81+Q81</f>
        <v>4834</v>
      </c>
      <c r="T81" s="61">
        <f>+M81+N81+P81</f>
        <v>7670</v>
      </c>
      <c r="U81" s="167">
        <f>+I81-S81</f>
        <v>45166</v>
      </c>
      <c r="V81" s="65">
        <v>112</v>
      </c>
    </row>
    <row r="82" spans="1:22" s="30" customFormat="1" ht="18" customHeight="1" thickBot="1" x14ac:dyDescent="0.3">
      <c r="A82" s="107"/>
      <c r="B82" s="88"/>
      <c r="C82" s="88"/>
      <c r="D82" s="88"/>
      <c r="E82" s="88"/>
      <c r="F82" s="88"/>
      <c r="G82" s="88"/>
      <c r="H82" s="89"/>
      <c r="I82" s="191">
        <f>SUM(I81)</f>
        <v>50000</v>
      </c>
      <c r="J82" s="191">
        <f>SUM(J81)</f>
        <v>1854</v>
      </c>
      <c r="K82" s="191">
        <f t="shared" ref="K82:U82" si="26">SUM(K81)</f>
        <v>25</v>
      </c>
      <c r="L82" s="191">
        <f t="shared" si="26"/>
        <v>1435</v>
      </c>
      <c r="M82" s="191">
        <f t="shared" si="26"/>
        <v>3549.9999999999995</v>
      </c>
      <c r="N82" s="191">
        <f t="shared" si="26"/>
        <v>575</v>
      </c>
      <c r="O82" s="191">
        <f t="shared" si="26"/>
        <v>1520</v>
      </c>
      <c r="P82" s="191">
        <f t="shared" si="26"/>
        <v>3545.0000000000005</v>
      </c>
      <c r="Q82" s="191">
        <f t="shared" si="26"/>
        <v>0</v>
      </c>
      <c r="R82" s="191">
        <f t="shared" si="26"/>
        <v>10650</v>
      </c>
      <c r="S82" s="191">
        <f t="shared" si="26"/>
        <v>4834</v>
      </c>
      <c r="T82" s="191">
        <f t="shared" si="26"/>
        <v>7670</v>
      </c>
      <c r="U82" s="191">
        <f t="shared" si="26"/>
        <v>45166</v>
      </c>
      <c r="V82" s="192"/>
    </row>
    <row r="83" spans="1:22" s="30" customFormat="1" ht="9.9499999999999993" customHeight="1" thickBot="1" x14ac:dyDescent="0.3">
      <c r="A83" s="193"/>
      <c r="B83" s="194"/>
      <c r="C83" s="194"/>
      <c r="D83" s="194"/>
      <c r="E83" s="194"/>
      <c r="F83" s="194"/>
      <c r="G83" s="194"/>
      <c r="H83" s="194"/>
      <c r="I83" s="195"/>
      <c r="J83" s="195"/>
      <c r="K83" s="195"/>
      <c r="L83" s="195"/>
      <c r="M83" s="195"/>
      <c r="N83" s="195"/>
      <c r="O83" s="195"/>
      <c r="P83" s="195"/>
      <c r="Q83" s="196"/>
      <c r="R83" s="195"/>
      <c r="S83" s="195"/>
      <c r="T83" s="195"/>
      <c r="U83" s="195"/>
      <c r="V83" s="197"/>
    </row>
    <row r="84" spans="1:22" s="30" customFormat="1" ht="18" customHeight="1" thickBot="1" x14ac:dyDescent="0.3">
      <c r="A84" s="46" t="s">
        <v>99</v>
      </c>
      <c r="B84" s="47"/>
      <c r="C84" s="47"/>
      <c r="D84" s="47"/>
      <c r="E84" s="48"/>
      <c r="F84" s="92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4"/>
    </row>
    <row r="85" spans="1:22" s="30" customFormat="1" ht="30" x14ac:dyDescent="0.25">
      <c r="A85" s="52">
        <v>1</v>
      </c>
      <c r="B85" s="198" t="s">
        <v>100</v>
      </c>
      <c r="C85" s="54" t="s">
        <v>38</v>
      </c>
      <c r="D85" s="200" t="s">
        <v>99</v>
      </c>
      <c r="E85" s="199" t="s">
        <v>101</v>
      </c>
      <c r="F85" s="124" t="s">
        <v>36</v>
      </c>
      <c r="G85" s="143">
        <v>44440</v>
      </c>
      <c r="H85" s="143">
        <v>44621</v>
      </c>
      <c r="I85" s="126">
        <v>40000</v>
      </c>
      <c r="J85" s="59">
        <v>442.65</v>
      </c>
      <c r="K85" s="59">
        <v>25</v>
      </c>
      <c r="L85" s="127">
        <f>+I85*2.87%</f>
        <v>1148</v>
      </c>
      <c r="M85" s="127">
        <f>+I85*7.1%</f>
        <v>2839.9999999999995</v>
      </c>
      <c r="N85" s="127">
        <f>+I85*1.15%</f>
        <v>460</v>
      </c>
      <c r="O85" s="127">
        <f>+I85*3.04%</f>
        <v>1216</v>
      </c>
      <c r="P85" s="127">
        <f>+I85*7.09%</f>
        <v>2836</v>
      </c>
      <c r="Q85" s="128">
        <v>0</v>
      </c>
      <c r="R85" s="127">
        <f>SUM(K85:P85)</f>
        <v>8525</v>
      </c>
      <c r="S85" s="127">
        <f>+J85+K85+L85+O85+Q85</f>
        <v>2831.65</v>
      </c>
      <c r="T85" s="127">
        <f>+M85+N85+P85</f>
        <v>6136</v>
      </c>
      <c r="U85" s="129">
        <f>+I85-S85</f>
        <v>37168.35</v>
      </c>
      <c r="V85" s="130">
        <v>112</v>
      </c>
    </row>
    <row r="86" spans="1:22" s="30" customFormat="1" ht="36" customHeight="1" thickBot="1" x14ac:dyDescent="0.3">
      <c r="A86" s="80">
        <v>2</v>
      </c>
      <c r="B86" s="202" t="s">
        <v>102</v>
      </c>
      <c r="C86" s="82" t="s">
        <v>103</v>
      </c>
      <c r="D86" s="203" t="s">
        <v>99</v>
      </c>
      <c r="E86" s="171" t="s">
        <v>101</v>
      </c>
      <c r="F86" s="112" t="s">
        <v>36</v>
      </c>
      <c r="G86" s="204">
        <v>44440</v>
      </c>
      <c r="H86" s="204">
        <v>44621</v>
      </c>
      <c r="I86" s="120">
        <v>50000</v>
      </c>
      <c r="J86" s="133">
        <v>1854</v>
      </c>
      <c r="K86" s="118">
        <v>25</v>
      </c>
      <c r="L86" s="119">
        <f>+I86*2.87%</f>
        <v>1435</v>
      </c>
      <c r="M86" s="119">
        <f>+I86*7.1%</f>
        <v>3549.9999999999995</v>
      </c>
      <c r="N86" s="118">
        <f>I86*1.15%</f>
        <v>575</v>
      </c>
      <c r="O86" s="119">
        <f>+I86*3.04%</f>
        <v>1520</v>
      </c>
      <c r="P86" s="119">
        <f>+I86*7.09%</f>
        <v>3545.0000000000005</v>
      </c>
      <c r="Q86" s="134">
        <v>0</v>
      </c>
      <c r="R86" s="119">
        <f>SUM(K86:P86)</f>
        <v>10650</v>
      </c>
      <c r="S86" s="119">
        <f>+J86+K86+L86+O86+Q86</f>
        <v>4834</v>
      </c>
      <c r="T86" s="119">
        <f>+M86+N86+P86</f>
        <v>7670</v>
      </c>
      <c r="U86" s="121">
        <f>+I86-S86</f>
        <v>45166</v>
      </c>
      <c r="V86" s="122">
        <v>112</v>
      </c>
    </row>
    <row r="87" spans="1:22" s="30" customFormat="1" ht="18" customHeight="1" thickBot="1" x14ac:dyDescent="0.3">
      <c r="A87" s="87"/>
      <c r="B87" s="135"/>
      <c r="C87" s="135"/>
      <c r="D87" s="135"/>
      <c r="E87" s="135"/>
      <c r="F87" s="135"/>
      <c r="G87" s="135"/>
      <c r="H87" s="136"/>
      <c r="I87" s="191">
        <f>SUM(I85:I86)</f>
        <v>90000</v>
      </c>
      <c r="J87" s="191">
        <f t="shared" ref="J87:U87" si="27">SUM(J85:J86)</f>
        <v>2296.65</v>
      </c>
      <c r="K87" s="191">
        <f t="shared" si="27"/>
        <v>50</v>
      </c>
      <c r="L87" s="191">
        <f t="shared" si="27"/>
        <v>2583</v>
      </c>
      <c r="M87" s="191">
        <f t="shared" si="27"/>
        <v>6389.9999999999991</v>
      </c>
      <c r="N87" s="191">
        <f t="shared" si="27"/>
        <v>1035</v>
      </c>
      <c r="O87" s="191">
        <f t="shared" si="27"/>
        <v>2736</v>
      </c>
      <c r="P87" s="191">
        <f t="shared" si="27"/>
        <v>6381</v>
      </c>
      <c r="Q87" s="191">
        <f t="shared" si="27"/>
        <v>0</v>
      </c>
      <c r="R87" s="191">
        <f t="shared" si="27"/>
        <v>19175</v>
      </c>
      <c r="S87" s="191">
        <f t="shared" si="27"/>
        <v>7665.65</v>
      </c>
      <c r="T87" s="191">
        <f t="shared" si="27"/>
        <v>13806</v>
      </c>
      <c r="U87" s="191">
        <f t="shared" si="27"/>
        <v>82334.350000000006</v>
      </c>
      <c r="V87" s="106"/>
    </row>
    <row r="88" spans="1:22" s="30" customFormat="1" ht="9.9499999999999993" customHeight="1" thickBot="1" x14ac:dyDescent="0.3">
      <c r="A88" s="193"/>
      <c r="B88" s="194"/>
      <c r="C88" s="194"/>
      <c r="D88" s="194"/>
      <c r="E88" s="194"/>
      <c r="F88" s="194"/>
      <c r="G88" s="194"/>
      <c r="H88" s="194"/>
      <c r="I88" s="195"/>
      <c r="J88" s="195"/>
      <c r="K88" s="195"/>
      <c r="L88" s="195"/>
      <c r="M88" s="195"/>
      <c r="N88" s="195"/>
      <c r="O88" s="195"/>
      <c r="P88" s="195"/>
      <c r="Q88" s="196"/>
      <c r="R88" s="195"/>
      <c r="S88" s="195"/>
      <c r="T88" s="195"/>
      <c r="U88" s="195"/>
      <c r="V88" s="197"/>
    </row>
    <row r="89" spans="1:22" s="30" customFormat="1" ht="18" customHeight="1" thickBot="1" x14ac:dyDescent="0.3">
      <c r="A89" s="92" t="s">
        <v>104</v>
      </c>
      <c r="B89" s="93"/>
      <c r="C89" s="93"/>
      <c r="D89" s="93"/>
      <c r="E89" s="94"/>
      <c r="F89" s="92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</row>
    <row r="90" spans="1:22" s="30" customFormat="1" ht="18" customHeight="1" x14ac:dyDescent="0.25">
      <c r="A90" s="52">
        <v>1</v>
      </c>
      <c r="B90" s="198" t="s">
        <v>105</v>
      </c>
      <c r="C90" s="199" t="s">
        <v>38</v>
      </c>
      <c r="D90" s="199" t="s">
        <v>104</v>
      </c>
      <c r="E90" s="199" t="s">
        <v>106</v>
      </c>
      <c r="F90" s="163" t="s">
        <v>36</v>
      </c>
      <c r="G90" s="143">
        <v>44440</v>
      </c>
      <c r="H90" s="143">
        <v>44621</v>
      </c>
      <c r="I90" s="164">
        <v>100000</v>
      </c>
      <c r="J90" s="61">
        <v>12105.37</v>
      </c>
      <c r="K90" s="165">
        <v>25</v>
      </c>
      <c r="L90" s="61">
        <f>+I90*2.87%</f>
        <v>2870</v>
      </c>
      <c r="M90" s="61">
        <f>+I90*7.1%</f>
        <v>7099.9999999999991</v>
      </c>
      <c r="N90" s="165">
        <v>717.6</v>
      </c>
      <c r="O90" s="61">
        <f>+I90*3.04%</f>
        <v>3040</v>
      </c>
      <c r="P90" s="61">
        <f>+I90*7.09%</f>
        <v>7090.0000000000009</v>
      </c>
      <c r="Q90" s="166">
        <v>0</v>
      </c>
      <c r="R90" s="61">
        <f>SUM(L90:P90)</f>
        <v>20817.600000000002</v>
      </c>
      <c r="S90" s="61">
        <f>+J90+K90+L90+O90+Q90</f>
        <v>18040.370000000003</v>
      </c>
      <c r="T90" s="61">
        <f>+M90+N90+P90</f>
        <v>14907.6</v>
      </c>
      <c r="U90" s="167">
        <f>+I90-S90</f>
        <v>81959.63</v>
      </c>
      <c r="V90" s="65">
        <v>112</v>
      </c>
    </row>
    <row r="91" spans="1:22" s="30" customFormat="1" ht="36" customHeight="1" thickBot="1" x14ac:dyDescent="0.3">
      <c r="A91" s="110">
        <v>2</v>
      </c>
      <c r="B91" s="205" t="s">
        <v>107</v>
      </c>
      <c r="C91" s="171" t="s">
        <v>38</v>
      </c>
      <c r="D91" s="171" t="s">
        <v>104</v>
      </c>
      <c r="E91" s="206" t="s">
        <v>108</v>
      </c>
      <c r="F91" s="112" t="s">
        <v>36</v>
      </c>
      <c r="G91" s="57">
        <v>44470</v>
      </c>
      <c r="H91" s="57">
        <v>44652</v>
      </c>
      <c r="I91" s="120">
        <v>60000</v>
      </c>
      <c r="J91" s="118">
        <v>3486.68</v>
      </c>
      <c r="K91" s="118">
        <v>25</v>
      </c>
      <c r="L91" s="119">
        <f>+I91*2.87%</f>
        <v>1722</v>
      </c>
      <c r="M91" s="119">
        <f>+I91*7.1%</f>
        <v>4260</v>
      </c>
      <c r="N91" s="73">
        <f>+I91*1.15%</f>
        <v>690</v>
      </c>
      <c r="O91" s="119">
        <f>+I91*3.04%</f>
        <v>1824</v>
      </c>
      <c r="P91" s="119">
        <f>+I91*7.09%</f>
        <v>4254</v>
      </c>
      <c r="Q91" s="134">
        <v>0</v>
      </c>
      <c r="R91" s="119">
        <f>SUM(K91:P91)</f>
        <v>12775</v>
      </c>
      <c r="S91" s="119">
        <f>+J91+K91+L91+O91+Q91</f>
        <v>7057.68</v>
      </c>
      <c r="T91" s="119">
        <f>+M91+N91+P91</f>
        <v>9204</v>
      </c>
      <c r="U91" s="121">
        <f>+I91-S91</f>
        <v>52942.32</v>
      </c>
      <c r="V91" s="122">
        <v>112</v>
      </c>
    </row>
    <row r="92" spans="1:22" s="30" customFormat="1" ht="18" customHeight="1" thickBot="1" x14ac:dyDescent="0.3">
      <c r="A92" s="107"/>
      <c r="B92" s="88"/>
      <c r="C92" s="88"/>
      <c r="D92" s="88"/>
      <c r="E92" s="88"/>
      <c r="F92" s="88"/>
      <c r="G92" s="88"/>
      <c r="H92" s="89"/>
      <c r="I92" s="191">
        <f>SUM(I90:I91)</f>
        <v>160000</v>
      </c>
      <c r="J92" s="191">
        <f t="shared" ref="J92:U92" si="28">SUM(J90:J91)</f>
        <v>15592.050000000001</v>
      </c>
      <c r="K92" s="191">
        <f t="shared" si="28"/>
        <v>50</v>
      </c>
      <c r="L92" s="191">
        <f t="shared" si="28"/>
        <v>4592</v>
      </c>
      <c r="M92" s="191">
        <f t="shared" si="28"/>
        <v>11360</v>
      </c>
      <c r="N92" s="191">
        <f t="shared" si="28"/>
        <v>1407.6</v>
      </c>
      <c r="O92" s="191">
        <f t="shared" si="28"/>
        <v>4864</v>
      </c>
      <c r="P92" s="191">
        <f t="shared" si="28"/>
        <v>11344</v>
      </c>
      <c r="Q92" s="191">
        <f t="shared" si="28"/>
        <v>0</v>
      </c>
      <c r="R92" s="191">
        <f t="shared" si="28"/>
        <v>33592.600000000006</v>
      </c>
      <c r="S92" s="191">
        <f t="shared" si="28"/>
        <v>25098.050000000003</v>
      </c>
      <c r="T92" s="191">
        <f t="shared" si="28"/>
        <v>24111.599999999999</v>
      </c>
      <c r="U92" s="191">
        <f t="shared" si="28"/>
        <v>134901.95000000001</v>
      </c>
      <c r="V92" s="192"/>
    </row>
    <row r="93" spans="1:22" s="30" customFormat="1" ht="9.9499999999999993" customHeight="1" thickBot="1" x14ac:dyDescent="0.3">
      <c r="A93" s="193"/>
      <c r="B93" s="194"/>
      <c r="C93" s="194"/>
      <c r="D93" s="194"/>
      <c r="E93" s="194"/>
      <c r="F93" s="194"/>
      <c r="G93" s="194"/>
      <c r="H93" s="194"/>
      <c r="I93" s="195"/>
      <c r="J93" s="195"/>
      <c r="K93" s="195"/>
      <c r="L93" s="195"/>
      <c r="M93" s="195"/>
      <c r="N93" s="195"/>
      <c r="O93" s="195"/>
      <c r="P93" s="195"/>
      <c r="Q93" s="196"/>
      <c r="R93" s="195"/>
      <c r="S93" s="195"/>
      <c r="T93" s="195"/>
      <c r="U93" s="195"/>
      <c r="V93" s="197"/>
    </row>
    <row r="94" spans="1:22" s="30" customFormat="1" ht="18" customHeight="1" thickBot="1" x14ac:dyDescent="0.3">
      <c r="A94" s="46" t="s">
        <v>109</v>
      </c>
      <c r="B94" s="93"/>
      <c r="C94" s="93"/>
      <c r="D94" s="93"/>
      <c r="E94" s="94"/>
      <c r="F94" s="92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</row>
    <row r="95" spans="1:22" s="30" customFormat="1" ht="18" customHeight="1" x14ac:dyDescent="0.25">
      <c r="A95" s="207">
        <v>1</v>
      </c>
      <c r="B95" s="208" t="s">
        <v>110</v>
      </c>
      <c r="C95" s="200" t="s">
        <v>34</v>
      </c>
      <c r="D95" s="200" t="s">
        <v>109</v>
      </c>
      <c r="E95" s="199" t="s">
        <v>75</v>
      </c>
      <c r="F95" s="163" t="s">
        <v>36</v>
      </c>
      <c r="G95" s="71">
        <v>44440</v>
      </c>
      <c r="H95" s="71">
        <v>44621</v>
      </c>
      <c r="I95" s="165">
        <v>100000</v>
      </c>
      <c r="J95" s="113">
        <v>11430.31</v>
      </c>
      <c r="K95" s="165">
        <v>25</v>
      </c>
      <c r="L95" s="61">
        <f t="shared" ref="L95:L107" si="29">+I95*2.87%</f>
        <v>2870</v>
      </c>
      <c r="M95" s="61">
        <f t="shared" ref="M95:M107" si="30">+I95*7.1%</f>
        <v>7099.9999999999991</v>
      </c>
      <c r="N95" s="165">
        <v>717.6</v>
      </c>
      <c r="O95" s="61">
        <f>+I95*3.04%</f>
        <v>3040</v>
      </c>
      <c r="P95" s="61">
        <f t="shared" ref="P95:P107" si="31">+I95*7.09%</f>
        <v>7090.0000000000009</v>
      </c>
      <c r="Q95" s="209">
        <v>2700.24</v>
      </c>
      <c r="R95" s="61">
        <f>SUM(L95:P95)</f>
        <v>20817.600000000002</v>
      </c>
      <c r="S95" s="61">
        <f t="shared" ref="S95:S107" si="32">+J95+K95+L95+O95+Q95</f>
        <v>20065.549999999996</v>
      </c>
      <c r="T95" s="61">
        <f t="shared" ref="T95:T107" si="33">+M95+N95+P95</f>
        <v>14907.6</v>
      </c>
      <c r="U95" s="167">
        <f t="shared" ref="U95:U107" si="34">+I95-S95</f>
        <v>79934.450000000012</v>
      </c>
      <c r="V95" s="65">
        <v>112</v>
      </c>
    </row>
    <row r="96" spans="1:22" s="30" customFormat="1" ht="18" customHeight="1" x14ac:dyDescent="0.25">
      <c r="A96" s="210">
        <v>2</v>
      </c>
      <c r="B96" s="211" t="s">
        <v>111</v>
      </c>
      <c r="C96" s="212" t="s">
        <v>38</v>
      </c>
      <c r="D96" s="212" t="s">
        <v>109</v>
      </c>
      <c r="E96" s="183" t="s">
        <v>112</v>
      </c>
      <c r="F96" s="179" t="s">
        <v>36</v>
      </c>
      <c r="G96" s="71">
        <v>44440</v>
      </c>
      <c r="H96" s="71">
        <v>44621</v>
      </c>
      <c r="I96" s="113">
        <v>40000</v>
      </c>
      <c r="J96" s="113">
        <v>442.65</v>
      </c>
      <c r="K96" s="113">
        <v>25</v>
      </c>
      <c r="L96" s="73">
        <f t="shared" si="29"/>
        <v>1148</v>
      </c>
      <c r="M96" s="73">
        <f t="shared" si="30"/>
        <v>2839.9999999999995</v>
      </c>
      <c r="N96" s="73">
        <f t="shared" ref="N96:N107" si="35">+I96*1.15%</f>
        <v>460</v>
      </c>
      <c r="O96" s="73">
        <f t="shared" ref="O96:O107" si="36">+I96*3.04%</f>
        <v>1216</v>
      </c>
      <c r="P96" s="73">
        <f t="shared" si="31"/>
        <v>2836</v>
      </c>
      <c r="Q96" s="145">
        <v>0</v>
      </c>
      <c r="R96" s="73">
        <f t="shared" ref="R96:R107" si="37">SUM(K96:P96)</f>
        <v>8525</v>
      </c>
      <c r="S96" s="73">
        <f t="shared" si="32"/>
        <v>2831.65</v>
      </c>
      <c r="T96" s="73">
        <f t="shared" si="33"/>
        <v>6136</v>
      </c>
      <c r="U96" s="115">
        <f t="shared" si="34"/>
        <v>37168.35</v>
      </c>
      <c r="V96" s="77">
        <v>112</v>
      </c>
    </row>
    <row r="97" spans="1:22" s="30" customFormat="1" ht="18" customHeight="1" x14ac:dyDescent="0.25">
      <c r="A97" s="210">
        <v>3</v>
      </c>
      <c r="B97" s="211" t="s">
        <v>113</v>
      </c>
      <c r="C97" s="212" t="s">
        <v>34</v>
      </c>
      <c r="D97" s="212" t="s">
        <v>109</v>
      </c>
      <c r="E97" s="183" t="s">
        <v>114</v>
      </c>
      <c r="F97" s="179" t="s">
        <v>36</v>
      </c>
      <c r="G97" s="71">
        <v>44440</v>
      </c>
      <c r="H97" s="71">
        <v>44621</v>
      </c>
      <c r="I97" s="113">
        <v>60000</v>
      </c>
      <c r="J97" s="113">
        <v>3486.68</v>
      </c>
      <c r="K97" s="113">
        <v>25</v>
      </c>
      <c r="L97" s="73">
        <f t="shared" si="29"/>
        <v>1722</v>
      </c>
      <c r="M97" s="73">
        <f t="shared" si="30"/>
        <v>4260</v>
      </c>
      <c r="N97" s="73">
        <f t="shared" si="35"/>
        <v>690</v>
      </c>
      <c r="O97" s="73">
        <f t="shared" si="36"/>
        <v>1824</v>
      </c>
      <c r="P97" s="73">
        <f t="shared" si="31"/>
        <v>4254</v>
      </c>
      <c r="Q97" s="145">
        <v>0</v>
      </c>
      <c r="R97" s="73">
        <f t="shared" si="37"/>
        <v>12775</v>
      </c>
      <c r="S97" s="73">
        <f t="shared" si="32"/>
        <v>7057.68</v>
      </c>
      <c r="T97" s="73">
        <f t="shared" si="33"/>
        <v>9204</v>
      </c>
      <c r="U97" s="115">
        <f t="shared" si="34"/>
        <v>52942.32</v>
      </c>
      <c r="V97" s="77">
        <v>112</v>
      </c>
    </row>
    <row r="98" spans="1:22" s="30" customFormat="1" ht="18" customHeight="1" x14ac:dyDescent="0.25">
      <c r="A98" s="210">
        <v>4</v>
      </c>
      <c r="B98" s="211" t="s">
        <v>115</v>
      </c>
      <c r="C98" s="212" t="s">
        <v>38</v>
      </c>
      <c r="D98" s="212" t="s">
        <v>109</v>
      </c>
      <c r="E98" s="183" t="s">
        <v>116</v>
      </c>
      <c r="F98" s="179" t="s">
        <v>36</v>
      </c>
      <c r="G98" s="71">
        <v>44440</v>
      </c>
      <c r="H98" s="71">
        <v>44621</v>
      </c>
      <c r="I98" s="113">
        <v>60000</v>
      </c>
      <c r="J98" s="113">
        <v>3486.68</v>
      </c>
      <c r="K98" s="113">
        <v>25</v>
      </c>
      <c r="L98" s="73">
        <f t="shared" si="29"/>
        <v>1722</v>
      </c>
      <c r="M98" s="73">
        <f t="shared" si="30"/>
        <v>4260</v>
      </c>
      <c r="N98" s="73">
        <f t="shared" si="35"/>
        <v>690</v>
      </c>
      <c r="O98" s="73">
        <f t="shared" si="36"/>
        <v>1824</v>
      </c>
      <c r="P98" s="73">
        <f t="shared" si="31"/>
        <v>4254</v>
      </c>
      <c r="Q98" s="145">
        <v>0</v>
      </c>
      <c r="R98" s="73">
        <f t="shared" si="37"/>
        <v>12775</v>
      </c>
      <c r="S98" s="73">
        <f t="shared" si="32"/>
        <v>7057.68</v>
      </c>
      <c r="T98" s="73">
        <f t="shared" si="33"/>
        <v>9204</v>
      </c>
      <c r="U98" s="115">
        <f t="shared" si="34"/>
        <v>52942.32</v>
      </c>
      <c r="V98" s="77">
        <v>112</v>
      </c>
    </row>
    <row r="99" spans="1:22" s="30" customFormat="1" ht="18" customHeight="1" x14ac:dyDescent="0.25">
      <c r="A99" s="210">
        <v>5</v>
      </c>
      <c r="B99" s="211" t="s">
        <v>117</v>
      </c>
      <c r="C99" s="212" t="s">
        <v>38</v>
      </c>
      <c r="D99" s="212" t="s">
        <v>109</v>
      </c>
      <c r="E99" s="183" t="s">
        <v>118</v>
      </c>
      <c r="F99" s="179" t="s">
        <v>36</v>
      </c>
      <c r="G99" s="57">
        <v>44501</v>
      </c>
      <c r="H99" s="57">
        <v>44682</v>
      </c>
      <c r="I99" s="113">
        <v>30250</v>
      </c>
      <c r="J99" s="113">
        <v>0</v>
      </c>
      <c r="K99" s="113">
        <v>25</v>
      </c>
      <c r="L99" s="73">
        <f t="shared" si="29"/>
        <v>868.17499999999995</v>
      </c>
      <c r="M99" s="73">
        <f t="shared" si="30"/>
        <v>2147.75</v>
      </c>
      <c r="N99" s="73">
        <f t="shared" si="35"/>
        <v>347.875</v>
      </c>
      <c r="O99" s="73">
        <f t="shared" si="36"/>
        <v>919.6</v>
      </c>
      <c r="P99" s="73">
        <f t="shared" si="31"/>
        <v>2144.7250000000004</v>
      </c>
      <c r="Q99" s="145">
        <v>0</v>
      </c>
      <c r="R99" s="73">
        <f t="shared" si="37"/>
        <v>6453.1250000000009</v>
      </c>
      <c r="S99" s="73">
        <f t="shared" si="32"/>
        <v>1812.7750000000001</v>
      </c>
      <c r="T99" s="73">
        <f t="shared" si="33"/>
        <v>4640.3500000000004</v>
      </c>
      <c r="U99" s="115">
        <f t="shared" si="34"/>
        <v>28437.224999999999</v>
      </c>
      <c r="V99" s="77">
        <v>112</v>
      </c>
    </row>
    <row r="100" spans="1:22" s="30" customFormat="1" ht="18" customHeight="1" x14ac:dyDescent="0.25">
      <c r="A100" s="210">
        <v>6</v>
      </c>
      <c r="B100" s="211" t="s">
        <v>119</v>
      </c>
      <c r="C100" s="212" t="s">
        <v>38</v>
      </c>
      <c r="D100" s="212" t="s">
        <v>109</v>
      </c>
      <c r="E100" s="183" t="s">
        <v>120</v>
      </c>
      <c r="F100" s="179" t="s">
        <v>36</v>
      </c>
      <c r="G100" s="57">
        <v>44470</v>
      </c>
      <c r="H100" s="57">
        <v>44652</v>
      </c>
      <c r="I100" s="113">
        <v>30000</v>
      </c>
      <c r="J100" s="113">
        <v>0</v>
      </c>
      <c r="K100" s="73">
        <v>25</v>
      </c>
      <c r="L100" s="73">
        <f t="shared" si="29"/>
        <v>861</v>
      </c>
      <c r="M100" s="73">
        <f t="shared" si="30"/>
        <v>2130</v>
      </c>
      <c r="N100" s="73">
        <f t="shared" si="35"/>
        <v>345</v>
      </c>
      <c r="O100" s="73">
        <f t="shared" si="36"/>
        <v>912</v>
      </c>
      <c r="P100" s="73">
        <f t="shared" si="31"/>
        <v>2127</v>
      </c>
      <c r="Q100" s="114">
        <v>0</v>
      </c>
      <c r="R100" s="73">
        <f t="shared" si="37"/>
        <v>6400</v>
      </c>
      <c r="S100" s="73">
        <f t="shared" si="32"/>
        <v>1798</v>
      </c>
      <c r="T100" s="73">
        <f t="shared" si="33"/>
        <v>4602</v>
      </c>
      <c r="U100" s="115">
        <f t="shared" si="34"/>
        <v>28202</v>
      </c>
      <c r="V100" s="77">
        <v>112</v>
      </c>
    </row>
    <row r="101" spans="1:22" s="30" customFormat="1" ht="18" customHeight="1" x14ac:dyDescent="0.25">
      <c r="A101" s="210">
        <v>7</v>
      </c>
      <c r="B101" s="211" t="s">
        <v>121</v>
      </c>
      <c r="C101" s="212" t="s">
        <v>38</v>
      </c>
      <c r="D101" s="212" t="s">
        <v>109</v>
      </c>
      <c r="E101" s="183" t="s">
        <v>122</v>
      </c>
      <c r="F101" s="179" t="s">
        <v>36</v>
      </c>
      <c r="G101" s="57">
        <v>44470</v>
      </c>
      <c r="H101" s="57">
        <v>44652</v>
      </c>
      <c r="I101" s="113">
        <v>35000</v>
      </c>
      <c r="J101" s="113">
        <v>0</v>
      </c>
      <c r="K101" s="113">
        <v>25</v>
      </c>
      <c r="L101" s="73">
        <f t="shared" si="29"/>
        <v>1004.5</v>
      </c>
      <c r="M101" s="73">
        <f t="shared" si="30"/>
        <v>2485</v>
      </c>
      <c r="N101" s="73">
        <f t="shared" si="35"/>
        <v>402.5</v>
      </c>
      <c r="O101" s="73">
        <f t="shared" si="36"/>
        <v>1064</v>
      </c>
      <c r="P101" s="73">
        <f t="shared" si="31"/>
        <v>2481.5</v>
      </c>
      <c r="Q101" s="145">
        <v>0</v>
      </c>
      <c r="R101" s="73">
        <f>SUM(K101:P101)</f>
        <v>7462.5</v>
      </c>
      <c r="S101" s="73">
        <f>+J101+K101+L101+O101+Q101</f>
        <v>2093.5</v>
      </c>
      <c r="T101" s="73">
        <f>+M101+N101+P101</f>
        <v>5369</v>
      </c>
      <c r="U101" s="115">
        <f>+I101-S101</f>
        <v>32906.5</v>
      </c>
      <c r="V101" s="77">
        <v>112</v>
      </c>
    </row>
    <row r="102" spans="1:22" s="30" customFormat="1" ht="18" customHeight="1" x14ac:dyDescent="0.25">
      <c r="A102" s="210">
        <v>8</v>
      </c>
      <c r="B102" s="211" t="s">
        <v>123</v>
      </c>
      <c r="C102" s="212" t="s">
        <v>38</v>
      </c>
      <c r="D102" s="212" t="s">
        <v>109</v>
      </c>
      <c r="E102" s="183" t="s">
        <v>124</v>
      </c>
      <c r="F102" s="179" t="s">
        <v>36</v>
      </c>
      <c r="G102" s="57">
        <v>44501</v>
      </c>
      <c r="H102" s="57">
        <v>44682</v>
      </c>
      <c r="I102" s="113">
        <v>35000</v>
      </c>
      <c r="J102" s="113">
        <v>0</v>
      </c>
      <c r="K102" s="113">
        <v>25</v>
      </c>
      <c r="L102" s="73">
        <f t="shared" si="29"/>
        <v>1004.5</v>
      </c>
      <c r="M102" s="73">
        <f t="shared" si="30"/>
        <v>2485</v>
      </c>
      <c r="N102" s="73">
        <f t="shared" si="35"/>
        <v>402.5</v>
      </c>
      <c r="O102" s="73">
        <f t="shared" si="36"/>
        <v>1064</v>
      </c>
      <c r="P102" s="73">
        <f t="shared" si="31"/>
        <v>2481.5</v>
      </c>
      <c r="Q102" s="145">
        <v>0</v>
      </c>
      <c r="R102" s="73">
        <f t="shared" si="37"/>
        <v>7462.5</v>
      </c>
      <c r="S102" s="73">
        <f t="shared" si="32"/>
        <v>2093.5</v>
      </c>
      <c r="T102" s="73">
        <f t="shared" si="33"/>
        <v>5369</v>
      </c>
      <c r="U102" s="115">
        <f t="shared" si="34"/>
        <v>32906.5</v>
      </c>
      <c r="V102" s="77">
        <v>112</v>
      </c>
    </row>
    <row r="103" spans="1:22" s="30" customFormat="1" ht="18" customHeight="1" thickBot="1" x14ac:dyDescent="0.3">
      <c r="A103" s="213">
        <v>9</v>
      </c>
      <c r="B103" s="214" t="s">
        <v>125</v>
      </c>
      <c r="C103" s="203" t="s">
        <v>34</v>
      </c>
      <c r="D103" s="203" t="s">
        <v>109</v>
      </c>
      <c r="E103" s="171" t="s">
        <v>126</v>
      </c>
      <c r="F103" s="112" t="s">
        <v>36</v>
      </c>
      <c r="G103" s="57">
        <v>44501</v>
      </c>
      <c r="H103" s="57">
        <v>44682</v>
      </c>
      <c r="I103" s="118">
        <v>60000</v>
      </c>
      <c r="J103" s="118">
        <v>3486.68</v>
      </c>
      <c r="K103" s="118">
        <v>25</v>
      </c>
      <c r="L103" s="119">
        <f>+I103*2.87%</f>
        <v>1722</v>
      </c>
      <c r="M103" s="119">
        <f>+I103*7.1%</f>
        <v>4260</v>
      </c>
      <c r="N103" s="119">
        <f>+I103*1.15%</f>
        <v>690</v>
      </c>
      <c r="O103" s="119">
        <f>+I103*3.04%</f>
        <v>1824</v>
      </c>
      <c r="P103" s="119">
        <f>+I103*7.09%</f>
        <v>4254</v>
      </c>
      <c r="Q103" s="134">
        <v>0</v>
      </c>
      <c r="R103" s="119">
        <f>SUM(K103:P103)</f>
        <v>12775</v>
      </c>
      <c r="S103" s="119">
        <f>+J103+K103+L103+O103+Q103</f>
        <v>7057.68</v>
      </c>
      <c r="T103" s="119">
        <f>+M103+N103+P103</f>
        <v>9204</v>
      </c>
      <c r="U103" s="121">
        <f>+I103-S103</f>
        <v>52942.32</v>
      </c>
      <c r="V103" s="122">
        <v>112</v>
      </c>
    </row>
    <row r="104" spans="1:22" s="30" customFormat="1" ht="18" customHeight="1" thickBot="1" x14ac:dyDescent="0.3">
      <c r="A104" s="87"/>
      <c r="B104" s="88"/>
      <c r="C104" s="88"/>
      <c r="D104" s="88"/>
      <c r="E104" s="88"/>
      <c r="F104" s="88"/>
      <c r="G104" s="88"/>
      <c r="H104" s="89"/>
      <c r="I104" s="108">
        <f>SUM(I95:I103)</f>
        <v>450250</v>
      </c>
      <c r="J104" s="108">
        <f t="shared" ref="J104:U104" si="38">SUM(J95:J103)</f>
        <v>22333</v>
      </c>
      <c r="K104" s="108">
        <f t="shared" si="38"/>
        <v>225</v>
      </c>
      <c r="L104" s="108">
        <f t="shared" si="38"/>
        <v>12922.174999999999</v>
      </c>
      <c r="M104" s="108">
        <f t="shared" si="38"/>
        <v>31967.75</v>
      </c>
      <c r="N104" s="108">
        <f t="shared" si="38"/>
        <v>4745.4750000000004</v>
      </c>
      <c r="O104" s="108">
        <f t="shared" si="38"/>
        <v>13687.6</v>
      </c>
      <c r="P104" s="108">
        <f t="shared" si="38"/>
        <v>31922.724999999999</v>
      </c>
      <c r="Q104" s="108">
        <f t="shared" si="38"/>
        <v>2700.24</v>
      </c>
      <c r="R104" s="108">
        <f t="shared" si="38"/>
        <v>95445.725000000006</v>
      </c>
      <c r="S104" s="108">
        <f t="shared" si="38"/>
        <v>51868.014999999999</v>
      </c>
      <c r="T104" s="108">
        <f t="shared" si="38"/>
        <v>68635.95</v>
      </c>
      <c r="U104" s="108">
        <f t="shared" si="38"/>
        <v>398381.98500000004</v>
      </c>
      <c r="V104" s="91"/>
    </row>
    <row r="105" spans="1:22" s="30" customFormat="1" ht="9.9499999999999993" customHeight="1" thickBot="1" x14ac:dyDescent="0.3">
      <c r="A105" s="215"/>
      <c r="B105" s="216"/>
      <c r="C105" s="217"/>
      <c r="D105" s="217"/>
      <c r="E105" s="218"/>
      <c r="F105" s="152"/>
      <c r="G105" s="153"/>
      <c r="H105" s="153"/>
      <c r="I105" s="154"/>
      <c r="J105" s="154"/>
      <c r="K105" s="154"/>
      <c r="L105" s="155"/>
      <c r="M105" s="155"/>
      <c r="N105" s="155"/>
      <c r="O105" s="155"/>
      <c r="P105" s="155"/>
      <c r="Q105" s="156"/>
      <c r="R105" s="155"/>
      <c r="S105" s="155"/>
      <c r="T105" s="155"/>
      <c r="U105" s="157"/>
      <c r="V105" s="44"/>
    </row>
    <row r="106" spans="1:22" s="30" customFormat="1" ht="18" customHeight="1" thickBot="1" x14ac:dyDescent="0.3">
      <c r="A106" s="92" t="s">
        <v>127</v>
      </c>
      <c r="B106" s="93"/>
      <c r="C106" s="93"/>
      <c r="D106" s="93"/>
      <c r="E106" s="94"/>
      <c r="F106" s="92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4"/>
    </row>
    <row r="107" spans="1:22" s="222" customFormat="1" ht="32.1" customHeight="1" thickBot="1" x14ac:dyDescent="0.3">
      <c r="A107" s="66">
        <v>1</v>
      </c>
      <c r="B107" s="219" t="s">
        <v>128</v>
      </c>
      <c r="C107" s="183" t="s">
        <v>34</v>
      </c>
      <c r="D107" s="183" t="s">
        <v>127</v>
      </c>
      <c r="E107" s="199" t="s">
        <v>75</v>
      </c>
      <c r="F107" s="179" t="s">
        <v>36</v>
      </c>
      <c r="G107" s="57">
        <v>44484</v>
      </c>
      <c r="H107" s="57">
        <v>44666</v>
      </c>
      <c r="I107" s="220">
        <v>60000</v>
      </c>
      <c r="J107" s="220">
        <v>3486.68</v>
      </c>
      <c r="K107" s="220">
        <v>25</v>
      </c>
      <c r="L107" s="220">
        <f t="shared" si="29"/>
        <v>1722</v>
      </c>
      <c r="M107" s="220">
        <f t="shared" si="30"/>
        <v>4260</v>
      </c>
      <c r="N107" s="220">
        <f t="shared" si="35"/>
        <v>690</v>
      </c>
      <c r="O107" s="220">
        <f t="shared" si="36"/>
        <v>1824</v>
      </c>
      <c r="P107" s="220">
        <f t="shared" si="31"/>
        <v>4254</v>
      </c>
      <c r="Q107" s="114">
        <v>0</v>
      </c>
      <c r="R107" s="220">
        <f t="shared" si="37"/>
        <v>12775</v>
      </c>
      <c r="S107" s="220">
        <f t="shared" si="32"/>
        <v>7057.68</v>
      </c>
      <c r="T107" s="220">
        <f t="shared" si="33"/>
        <v>9204</v>
      </c>
      <c r="U107" s="221">
        <f t="shared" si="34"/>
        <v>52942.32</v>
      </c>
      <c r="V107" s="77">
        <v>112</v>
      </c>
    </row>
    <row r="108" spans="1:22" s="30" customFormat="1" ht="18" customHeight="1" thickBot="1" x14ac:dyDescent="0.3">
      <c r="A108" s="107"/>
      <c r="B108" s="88"/>
      <c r="C108" s="88"/>
      <c r="D108" s="88"/>
      <c r="E108" s="88"/>
      <c r="F108" s="88"/>
      <c r="G108" s="88"/>
      <c r="H108" s="89"/>
      <c r="I108" s="108">
        <f>SUM(I107)</f>
        <v>60000</v>
      </c>
      <c r="J108" s="108">
        <f>SUM(J107)</f>
        <v>3486.68</v>
      </c>
      <c r="K108" s="108">
        <f t="shared" ref="K108:U108" si="39">SUM(K107)</f>
        <v>25</v>
      </c>
      <c r="L108" s="108">
        <f t="shared" si="39"/>
        <v>1722</v>
      </c>
      <c r="M108" s="108">
        <f t="shared" si="39"/>
        <v>4260</v>
      </c>
      <c r="N108" s="108">
        <f t="shared" si="39"/>
        <v>690</v>
      </c>
      <c r="O108" s="108">
        <f t="shared" si="39"/>
        <v>1824</v>
      </c>
      <c r="P108" s="108">
        <f t="shared" si="39"/>
        <v>4254</v>
      </c>
      <c r="Q108" s="108">
        <f t="shared" si="39"/>
        <v>0</v>
      </c>
      <c r="R108" s="108">
        <f t="shared" si="39"/>
        <v>12775</v>
      </c>
      <c r="S108" s="108">
        <f t="shared" si="39"/>
        <v>7057.68</v>
      </c>
      <c r="T108" s="108">
        <f t="shared" si="39"/>
        <v>9204</v>
      </c>
      <c r="U108" s="108">
        <f t="shared" si="39"/>
        <v>52942.32</v>
      </c>
      <c r="V108" s="91"/>
    </row>
    <row r="109" spans="1:22" s="30" customFormat="1" ht="9.9499999999999993" customHeight="1" thickBot="1" x14ac:dyDescent="0.3">
      <c r="A109" s="193"/>
      <c r="B109" s="194"/>
      <c r="C109" s="194"/>
      <c r="D109" s="194"/>
      <c r="E109" s="194"/>
      <c r="F109" s="194"/>
      <c r="G109" s="194"/>
      <c r="H109" s="194"/>
      <c r="I109" s="195"/>
      <c r="J109" s="195"/>
      <c r="K109" s="195"/>
      <c r="L109" s="195"/>
      <c r="M109" s="195"/>
      <c r="N109" s="195"/>
      <c r="O109" s="195"/>
      <c r="P109" s="195"/>
      <c r="Q109" s="196"/>
      <c r="R109" s="195"/>
      <c r="S109" s="195"/>
      <c r="T109" s="195"/>
      <c r="U109" s="195"/>
      <c r="V109" s="197"/>
    </row>
    <row r="110" spans="1:22" ht="18" customHeight="1" thickBot="1" x14ac:dyDescent="0.3">
      <c r="A110" s="92" t="s">
        <v>129</v>
      </c>
      <c r="B110" s="93"/>
      <c r="C110" s="93"/>
      <c r="D110" s="93"/>
      <c r="E110" s="94"/>
      <c r="F110" s="92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4"/>
    </row>
    <row r="111" spans="1:22" s="8" customFormat="1" ht="32.1" customHeight="1" thickBot="1" x14ac:dyDescent="0.3">
      <c r="A111" s="223">
        <v>1</v>
      </c>
      <c r="B111" s="96" t="s">
        <v>130</v>
      </c>
      <c r="C111" s="68" t="s">
        <v>34</v>
      </c>
      <c r="D111" s="98" t="s">
        <v>129</v>
      </c>
      <c r="E111" s="97" t="s">
        <v>131</v>
      </c>
      <c r="F111" s="99" t="s">
        <v>36</v>
      </c>
      <c r="G111" s="224">
        <v>44425</v>
      </c>
      <c r="H111" s="224">
        <v>44609</v>
      </c>
      <c r="I111" s="225">
        <v>120000</v>
      </c>
      <c r="J111" s="225">
        <v>16809.87</v>
      </c>
      <c r="K111" s="225">
        <v>25</v>
      </c>
      <c r="L111" s="225">
        <f>+I111*2.87%</f>
        <v>3444</v>
      </c>
      <c r="M111" s="225">
        <f>+I111*7.1%</f>
        <v>8520</v>
      </c>
      <c r="N111" s="225">
        <v>717.6</v>
      </c>
      <c r="O111" s="225">
        <f>+I111*3.04%</f>
        <v>3648</v>
      </c>
      <c r="P111" s="225">
        <f>+I111*7.09%</f>
        <v>8508</v>
      </c>
      <c r="Q111" s="226">
        <v>0</v>
      </c>
      <c r="R111" s="225">
        <f>SUM(K111:P111)</f>
        <v>24862.6</v>
      </c>
      <c r="S111" s="225">
        <f>+J111+K111+L111+O111+Q111</f>
        <v>23926.87</v>
      </c>
      <c r="T111" s="225">
        <f>+M111+N111+P111</f>
        <v>17745.599999999999</v>
      </c>
      <c r="U111" s="227">
        <f>+I111-S111</f>
        <v>96073.13</v>
      </c>
      <c r="V111" s="122">
        <v>112</v>
      </c>
    </row>
    <row r="112" spans="1:22" s="30" customFormat="1" ht="18" customHeight="1" thickBot="1" x14ac:dyDescent="0.3">
      <c r="A112" s="107"/>
      <c r="B112" s="88"/>
      <c r="C112" s="88"/>
      <c r="D112" s="88"/>
      <c r="E112" s="88"/>
      <c r="F112" s="88"/>
      <c r="G112" s="88"/>
      <c r="H112" s="89"/>
      <c r="I112" s="108">
        <f>SUM(I111)</f>
        <v>120000</v>
      </c>
      <c r="J112" s="108">
        <f t="shared" ref="J112:U112" si="40">SUM(J111)</f>
        <v>16809.87</v>
      </c>
      <c r="K112" s="108">
        <f t="shared" si="40"/>
        <v>25</v>
      </c>
      <c r="L112" s="108">
        <f t="shared" si="40"/>
        <v>3444</v>
      </c>
      <c r="M112" s="108">
        <f t="shared" si="40"/>
        <v>8520</v>
      </c>
      <c r="N112" s="108">
        <f t="shared" si="40"/>
        <v>717.6</v>
      </c>
      <c r="O112" s="108">
        <f t="shared" si="40"/>
        <v>3648</v>
      </c>
      <c r="P112" s="108">
        <f t="shared" si="40"/>
        <v>8508</v>
      </c>
      <c r="Q112" s="108">
        <f t="shared" si="40"/>
        <v>0</v>
      </c>
      <c r="R112" s="108">
        <f t="shared" si="40"/>
        <v>24862.6</v>
      </c>
      <c r="S112" s="108">
        <f t="shared" si="40"/>
        <v>23926.87</v>
      </c>
      <c r="T112" s="108">
        <f t="shared" si="40"/>
        <v>17745.599999999999</v>
      </c>
      <c r="U112" s="108">
        <f t="shared" si="40"/>
        <v>96073.13</v>
      </c>
      <c r="V112" s="91"/>
    </row>
    <row r="113" spans="1:22" s="30" customFormat="1" ht="9.9499999999999993" customHeight="1" thickBot="1" x14ac:dyDescent="0.3">
      <c r="A113" s="42"/>
      <c r="B113" s="149"/>
      <c r="C113" s="150"/>
      <c r="D113" s="151"/>
      <c r="E113" s="151"/>
      <c r="F113" s="152"/>
      <c r="G113" s="153"/>
      <c r="H113" s="153"/>
      <c r="I113" s="154"/>
      <c r="J113" s="154"/>
      <c r="K113" s="154"/>
      <c r="L113" s="154"/>
      <c r="M113" s="154"/>
      <c r="N113" s="155"/>
      <c r="O113" s="155"/>
      <c r="P113" s="155"/>
      <c r="Q113" s="156"/>
      <c r="R113" s="155"/>
      <c r="S113" s="155"/>
      <c r="T113" s="155"/>
      <c r="U113" s="157"/>
      <c r="V113" s="44"/>
    </row>
    <row r="114" spans="1:22" s="30" customFormat="1" ht="18" customHeight="1" thickBot="1" x14ac:dyDescent="0.3">
      <c r="A114" s="92" t="s">
        <v>132</v>
      </c>
      <c r="B114" s="93"/>
      <c r="C114" s="93"/>
      <c r="D114" s="93"/>
      <c r="E114" s="94"/>
      <c r="F114" s="92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4"/>
    </row>
    <row r="115" spans="1:22" s="30" customFormat="1" ht="30.75" thickBot="1" x14ac:dyDescent="0.3">
      <c r="A115" s="223">
        <v>1</v>
      </c>
      <c r="B115" s="228" t="s">
        <v>133</v>
      </c>
      <c r="C115" s="82" t="s">
        <v>38</v>
      </c>
      <c r="D115" s="229" t="s">
        <v>134</v>
      </c>
      <c r="E115" s="97" t="s">
        <v>106</v>
      </c>
      <c r="F115" s="99" t="s">
        <v>36</v>
      </c>
      <c r="G115" s="57">
        <v>44470</v>
      </c>
      <c r="H115" s="57">
        <v>44652</v>
      </c>
      <c r="I115" s="230">
        <v>100000</v>
      </c>
      <c r="J115" s="61">
        <v>12105.37</v>
      </c>
      <c r="K115" s="165">
        <v>25</v>
      </c>
      <c r="L115" s="61">
        <f>+I115*2.87%</f>
        <v>2870</v>
      </c>
      <c r="M115" s="61">
        <f>+I115*7.1%</f>
        <v>7099.9999999999991</v>
      </c>
      <c r="N115" s="165">
        <v>717.6</v>
      </c>
      <c r="O115" s="61">
        <f>+I115*3.04%</f>
        <v>3040</v>
      </c>
      <c r="P115" s="61">
        <f>+I115*7.09%</f>
        <v>7090.0000000000009</v>
      </c>
      <c r="Q115" s="209">
        <v>0</v>
      </c>
      <c r="R115" s="61">
        <f>SUM(L115:P115)</f>
        <v>20817.600000000002</v>
      </c>
      <c r="S115" s="61">
        <f>+J115+K115+L115+O115+Q115</f>
        <v>18040.370000000003</v>
      </c>
      <c r="T115" s="61">
        <f>+M115+N115+P115</f>
        <v>14907.6</v>
      </c>
      <c r="U115" s="167">
        <f>+I115-S115</f>
        <v>81959.63</v>
      </c>
      <c r="V115" s="65">
        <v>112</v>
      </c>
    </row>
    <row r="116" spans="1:22" s="30" customFormat="1" ht="32.1" customHeight="1" thickBot="1" x14ac:dyDescent="0.3">
      <c r="A116" s="223">
        <v>2</v>
      </c>
      <c r="B116" s="228" t="s">
        <v>135</v>
      </c>
      <c r="C116" s="82" t="s">
        <v>38</v>
      </c>
      <c r="D116" s="229" t="s">
        <v>134</v>
      </c>
      <c r="E116" s="97" t="s">
        <v>136</v>
      </c>
      <c r="F116" s="99" t="s">
        <v>36</v>
      </c>
      <c r="G116" s="57">
        <v>44501</v>
      </c>
      <c r="H116" s="57">
        <v>44682</v>
      </c>
      <c r="I116" s="113">
        <v>60000</v>
      </c>
      <c r="J116" s="165">
        <v>3486.68</v>
      </c>
      <c r="K116" s="165">
        <v>25</v>
      </c>
      <c r="L116" s="231">
        <f>+I116*2.87%</f>
        <v>1722</v>
      </c>
      <c r="M116" s="231">
        <f>+I116*7.1%</f>
        <v>4260</v>
      </c>
      <c r="N116" s="220">
        <f>+I116*1.15%</f>
        <v>690</v>
      </c>
      <c r="O116" s="231">
        <f>+I116*3.04%</f>
        <v>1824</v>
      </c>
      <c r="P116" s="231">
        <f>+I116*7.09%</f>
        <v>4254</v>
      </c>
      <c r="Q116" s="166">
        <v>0</v>
      </c>
      <c r="R116" s="231">
        <f>SUM(K116:P116)</f>
        <v>12775</v>
      </c>
      <c r="S116" s="231">
        <f>+J116+K116+L116+O116+Q116</f>
        <v>7057.68</v>
      </c>
      <c r="T116" s="231">
        <f>+M116+N116+P116</f>
        <v>9204</v>
      </c>
      <c r="U116" s="232">
        <f>+I116-S116</f>
        <v>52942.32</v>
      </c>
      <c r="V116" s="65">
        <v>112</v>
      </c>
    </row>
    <row r="117" spans="1:22" s="30" customFormat="1" ht="18" customHeight="1" thickBot="1" x14ac:dyDescent="0.3">
      <c r="A117" s="107"/>
      <c r="B117" s="88"/>
      <c r="C117" s="88"/>
      <c r="D117" s="88"/>
      <c r="E117" s="88"/>
      <c r="F117" s="88"/>
      <c r="G117" s="88"/>
      <c r="H117" s="89"/>
      <c r="I117" s="108">
        <f>SUM(I115:I116)</f>
        <v>160000</v>
      </c>
      <c r="J117" s="108">
        <f t="shared" ref="J117:U117" si="41">SUM(J115:J116)</f>
        <v>15592.050000000001</v>
      </c>
      <c r="K117" s="108">
        <f t="shared" si="41"/>
        <v>50</v>
      </c>
      <c r="L117" s="108">
        <f t="shared" si="41"/>
        <v>4592</v>
      </c>
      <c r="M117" s="108">
        <f t="shared" si="41"/>
        <v>11360</v>
      </c>
      <c r="N117" s="108">
        <f t="shared" si="41"/>
        <v>1407.6</v>
      </c>
      <c r="O117" s="108">
        <f t="shared" si="41"/>
        <v>4864</v>
      </c>
      <c r="P117" s="108">
        <f t="shared" si="41"/>
        <v>11344</v>
      </c>
      <c r="Q117" s="108">
        <f t="shared" si="41"/>
        <v>0</v>
      </c>
      <c r="R117" s="108">
        <f t="shared" si="41"/>
        <v>33592.600000000006</v>
      </c>
      <c r="S117" s="108">
        <f t="shared" si="41"/>
        <v>25098.050000000003</v>
      </c>
      <c r="T117" s="108">
        <f t="shared" si="41"/>
        <v>24111.599999999999</v>
      </c>
      <c r="U117" s="108">
        <f t="shared" si="41"/>
        <v>134901.95000000001</v>
      </c>
      <c r="V117" s="91"/>
    </row>
    <row r="118" spans="1:22" s="30" customFormat="1" ht="9.9499999999999993" customHeight="1" thickBot="1" x14ac:dyDescent="0.3">
      <c r="A118" s="42"/>
      <c r="B118" s="149"/>
      <c r="C118" s="150"/>
      <c r="D118" s="151"/>
      <c r="E118" s="151"/>
      <c r="F118" s="152"/>
      <c r="G118" s="153"/>
      <c r="H118" s="153"/>
      <c r="I118" s="154"/>
      <c r="J118" s="154"/>
      <c r="K118" s="154"/>
      <c r="L118" s="154"/>
      <c r="M118" s="154"/>
      <c r="N118" s="155"/>
      <c r="O118" s="155"/>
      <c r="P118" s="155"/>
      <c r="Q118" s="156"/>
      <c r="R118" s="155"/>
      <c r="S118" s="155"/>
      <c r="T118" s="155"/>
      <c r="U118" s="157"/>
      <c r="V118" s="44"/>
    </row>
    <row r="119" spans="1:22" s="30" customFormat="1" ht="18" customHeight="1" thickBot="1" x14ac:dyDescent="0.3">
      <c r="A119" s="46" t="s">
        <v>137</v>
      </c>
      <c r="B119" s="93"/>
      <c r="C119" s="93"/>
      <c r="D119" s="93"/>
      <c r="E119" s="94"/>
      <c r="F119" s="92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4"/>
    </row>
    <row r="120" spans="1:22" s="30" customFormat="1" ht="35.1" customHeight="1" x14ac:dyDescent="0.25">
      <c r="A120" s="233">
        <v>1</v>
      </c>
      <c r="B120" s="234" t="s">
        <v>138</v>
      </c>
      <c r="C120" s="68" t="s">
        <v>34</v>
      </c>
      <c r="D120" s="199" t="s">
        <v>137</v>
      </c>
      <c r="E120" s="199" t="s">
        <v>139</v>
      </c>
      <c r="F120" s="199" t="s">
        <v>36</v>
      </c>
      <c r="G120" s="57">
        <v>44470</v>
      </c>
      <c r="H120" s="57">
        <v>44652</v>
      </c>
      <c r="I120" s="113">
        <v>60000</v>
      </c>
      <c r="J120" s="165">
        <v>3486.68</v>
      </c>
      <c r="K120" s="165">
        <v>25</v>
      </c>
      <c r="L120" s="231">
        <f>+I120*2.87%</f>
        <v>1722</v>
      </c>
      <c r="M120" s="231">
        <f>+I120*7.1%</f>
        <v>4260</v>
      </c>
      <c r="N120" s="220">
        <f>+I120*1.15%</f>
        <v>690</v>
      </c>
      <c r="O120" s="231">
        <f>+I120*3.04%</f>
        <v>1824</v>
      </c>
      <c r="P120" s="231">
        <f>+I120*7.09%</f>
        <v>4254</v>
      </c>
      <c r="Q120" s="166">
        <v>0</v>
      </c>
      <c r="R120" s="231">
        <f>SUM(K120:P120)</f>
        <v>12775</v>
      </c>
      <c r="S120" s="231">
        <f>+J120+K120+L120+O120+Q120</f>
        <v>7057.68</v>
      </c>
      <c r="T120" s="231">
        <f>+M120+N120+P120</f>
        <v>9204</v>
      </c>
      <c r="U120" s="232">
        <f>+I120-S120</f>
        <v>52942.32</v>
      </c>
      <c r="V120" s="65">
        <v>112</v>
      </c>
    </row>
    <row r="121" spans="1:22" s="30" customFormat="1" ht="35.1" customHeight="1" thickBot="1" x14ac:dyDescent="0.3">
      <c r="A121" s="235">
        <v>2</v>
      </c>
      <c r="B121" s="219" t="s">
        <v>140</v>
      </c>
      <c r="C121" s="68" t="s">
        <v>141</v>
      </c>
      <c r="D121" s="183" t="s">
        <v>137</v>
      </c>
      <c r="E121" s="183" t="s">
        <v>139</v>
      </c>
      <c r="F121" s="183" t="s">
        <v>36</v>
      </c>
      <c r="G121" s="71">
        <v>44409</v>
      </c>
      <c r="H121" s="71">
        <v>44593</v>
      </c>
      <c r="I121" s="113">
        <v>45000</v>
      </c>
      <c r="J121" s="113">
        <v>1148.33</v>
      </c>
      <c r="K121" s="113">
        <v>25</v>
      </c>
      <c r="L121" s="220">
        <f>+I121*2.87%</f>
        <v>1291.5</v>
      </c>
      <c r="M121" s="220">
        <f>+I121*7.1%</f>
        <v>3194.9999999999995</v>
      </c>
      <c r="N121" s="220">
        <f>+I121*1.15%</f>
        <v>517.5</v>
      </c>
      <c r="O121" s="220">
        <f>+I121*3.04%</f>
        <v>1368</v>
      </c>
      <c r="P121" s="220">
        <f>+I121*7.09%</f>
        <v>3190.5</v>
      </c>
      <c r="Q121" s="145">
        <v>0</v>
      </c>
      <c r="R121" s="220">
        <f>SUM(K121:P121)</f>
        <v>9587.5</v>
      </c>
      <c r="S121" s="220">
        <f>+J121+K121+L121+O121+Q121</f>
        <v>3832.83</v>
      </c>
      <c r="T121" s="220">
        <f>+M121+N121+P121</f>
        <v>6903</v>
      </c>
      <c r="U121" s="221">
        <f>+I121-S121</f>
        <v>41167.17</v>
      </c>
      <c r="V121" s="130">
        <v>112</v>
      </c>
    </row>
    <row r="122" spans="1:22" s="30" customFormat="1" ht="35.1" customHeight="1" x14ac:dyDescent="0.25">
      <c r="A122" s="233">
        <v>3</v>
      </c>
      <c r="B122" s="219" t="s">
        <v>142</v>
      </c>
      <c r="C122" s="68" t="s">
        <v>34</v>
      </c>
      <c r="D122" s="183" t="s">
        <v>137</v>
      </c>
      <c r="E122" s="183" t="s">
        <v>139</v>
      </c>
      <c r="F122" s="71" t="s">
        <v>36</v>
      </c>
      <c r="G122" s="71">
        <v>44409</v>
      </c>
      <c r="H122" s="71">
        <v>44593</v>
      </c>
      <c r="I122" s="113">
        <v>50000</v>
      </c>
      <c r="J122" s="113">
        <v>1651.48</v>
      </c>
      <c r="K122" s="113">
        <v>25</v>
      </c>
      <c r="L122" s="220">
        <f>+I122*2.87%</f>
        <v>1435</v>
      </c>
      <c r="M122" s="220">
        <f>+I122*7.1%</f>
        <v>3549.9999999999995</v>
      </c>
      <c r="N122" s="220">
        <f>+I122*1.15%</f>
        <v>575</v>
      </c>
      <c r="O122" s="220">
        <f>+I122*3.04%</f>
        <v>1520</v>
      </c>
      <c r="P122" s="220">
        <f>+I122*7.09%</f>
        <v>3545.0000000000005</v>
      </c>
      <c r="Q122" s="180">
        <v>1350.12</v>
      </c>
      <c r="R122" s="220">
        <f>SUM(K122:P122)</f>
        <v>10650</v>
      </c>
      <c r="S122" s="220">
        <f>+J122+K122+L122+O122+Q122</f>
        <v>5981.5999999999995</v>
      </c>
      <c r="T122" s="220">
        <f>+M122+N122+P122</f>
        <v>7670</v>
      </c>
      <c r="U122" s="221">
        <f>+I122-S122</f>
        <v>44018.400000000001</v>
      </c>
      <c r="V122" s="77">
        <v>112</v>
      </c>
    </row>
    <row r="123" spans="1:22" s="30" customFormat="1" ht="35.1" customHeight="1" thickBot="1" x14ac:dyDescent="0.3">
      <c r="A123" s="235">
        <v>4</v>
      </c>
      <c r="B123" s="219" t="s">
        <v>143</v>
      </c>
      <c r="C123" s="236" t="s">
        <v>34</v>
      </c>
      <c r="D123" s="183" t="s">
        <v>137</v>
      </c>
      <c r="E123" s="183" t="s">
        <v>139</v>
      </c>
      <c r="F123" s="100" t="s">
        <v>36</v>
      </c>
      <c r="G123" s="71">
        <v>44409</v>
      </c>
      <c r="H123" s="71">
        <v>44593</v>
      </c>
      <c r="I123" s="113">
        <v>45000</v>
      </c>
      <c r="J123" s="113">
        <v>1148.33</v>
      </c>
      <c r="K123" s="113">
        <v>25</v>
      </c>
      <c r="L123" s="73">
        <f>+I123*2.87%</f>
        <v>1291.5</v>
      </c>
      <c r="M123" s="73">
        <f>+I123*7.1%</f>
        <v>3194.9999999999995</v>
      </c>
      <c r="N123" s="73">
        <f>+I123*1.15%</f>
        <v>517.5</v>
      </c>
      <c r="O123" s="73">
        <f>+I123*3.04%</f>
        <v>1368</v>
      </c>
      <c r="P123" s="73">
        <f>+I123*7.09%</f>
        <v>3190.5</v>
      </c>
      <c r="Q123" s="145">
        <v>0</v>
      </c>
      <c r="R123" s="73">
        <f>SUM(K123:P123)</f>
        <v>9587.5</v>
      </c>
      <c r="S123" s="73">
        <f>+J123+K123+L123+O123+Q123</f>
        <v>3832.83</v>
      </c>
      <c r="T123" s="73">
        <f>+M123+N123+P123</f>
        <v>6903</v>
      </c>
      <c r="U123" s="115">
        <f>+I123-S123</f>
        <v>41167.17</v>
      </c>
      <c r="V123" s="77">
        <v>112</v>
      </c>
    </row>
    <row r="124" spans="1:22" s="30" customFormat="1" ht="18" customHeight="1" thickBot="1" x14ac:dyDescent="0.3">
      <c r="A124" s="87"/>
      <c r="B124" s="88"/>
      <c r="C124" s="88"/>
      <c r="D124" s="88"/>
      <c r="E124" s="88"/>
      <c r="F124" s="88"/>
      <c r="G124" s="88"/>
      <c r="H124" s="89"/>
      <c r="I124" s="108">
        <f>SUM(I120:I123)</f>
        <v>200000</v>
      </c>
      <c r="J124" s="108">
        <f t="shared" ref="J124:U124" si="42">SUM(J120:J123)</f>
        <v>7434.82</v>
      </c>
      <c r="K124" s="108">
        <f t="shared" si="42"/>
        <v>100</v>
      </c>
      <c r="L124" s="108">
        <f t="shared" si="42"/>
        <v>5740</v>
      </c>
      <c r="M124" s="108">
        <f t="shared" si="42"/>
        <v>14200</v>
      </c>
      <c r="N124" s="108">
        <f t="shared" si="42"/>
        <v>2300</v>
      </c>
      <c r="O124" s="108">
        <f t="shared" si="42"/>
        <v>6080</v>
      </c>
      <c r="P124" s="108">
        <f t="shared" si="42"/>
        <v>14180</v>
      </c>
      <c r="Q124" s="108">
        <f t="shared" si="42"/>
        <v>1350.12</v>
      </c>
      <c r="R124" s="108">
        <f t="shared" si="42"/>
        <v>42600</v>
      </c>
      <c r="S124" s="108">
        <f t="shared" si="42"/>
        <v>20704.940000000002</v>
      </c>
      <c r="T124" s="108">
        <f t="shared" si="42"/>
        <v>30680</v>
      </c>
      <c r="U124" s="108">
        <f t="shared" si="42"/>
        <v>179295.06</v>
      </c>
      <c r="V124" s="91"/>
    </row>
    <row r="125" spans="1:22" s="30" customFormat="1" ht="9.9499999999999993" customHeight="1" thickBot="1" x14ac:dyDescent="0.3">
      <c r="A125" s="42"/>
      <c r="B125" s="149"/>
      <c r="C125" s="150"/>
      <c r="D125" s="151"/>
      <c r="E125" s="151"/>
      <c r="F125" s="152"/>
      <c r="G125" s="153"/>
      <c r="H125" s="153"/>
      <c r="I125" s="154"/>
      <c r="J125" s="154"/>
      <c r="K125" s="154"/>
      <c r="L125" s="154"/>
      <c r="M125" s="154"/>
      <c r="N125" s="155"/>
      <c r="O125" s="155"/>
      <c r="P125" s="155"/>
      <c r="Q125" s="156"/>
      <c r="R125" s="155"/>
      <c r="S125" s="155"/>
      <c r="T125" s="155"/>
      <c r="U125" s="157"/>
      <c r="V125" s="44"/>
    </row>
    <row r="126" spans="1:22" ht="18" customHeight="1" thickBot="1" x14ac:dyDescent="0.3">
      <c r="A126" s="92" t="s">
        <v>144</v>
      </c>
      <c r="B126" s="93"/>
      <c r="C126" s="93"/>
      <c r="D126" s="93"/>
      <c r="E126" s="94"/>
      <c r="F126" s="92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4"/>
    </row>
    <row r="127" spans="1:22" s="30" customFormat="1" ht="32.1" customHeight="1" x14ac:dyDescent="0.25">
      <c r="A127" s="52">
        <v>1</v>
      </c>
      <c r="B127" s="237" t="s">
        <v>145</v>
      </c>
      <c r="C127" s="68" t="s">
        <v>38</v>
      </c>
      <c r="D127" s="54" t="s">
        <v>146</v>
      </c>
      <c r="E127" s="54" t="s">
        <v>106</v>
      </c>
      <c r="F127" s="163" t="s">
        <v>36</v>
      </c>
      <c r="G127" s="71">
        <v>44440</v>
      </c>
      <c r="H127" s="71">
        <v>44621</v>
      </c>
      <c r="I127" s="113">
        <v>80000</v>
      </c>
      <c r="J127" s="165">
        <v>7400.87</v>
      </c>
      <c r="K127" s="165">
        <v>25</v>
      </c>
      <c r="L127" s="61">
        <f>+I127*2.87%</f>
        <v>2296</v>
      </c>
      <c r="M127" s="61">
        <f>+I127*7.1%</f>
        <v>5679.9999999999991</v>
      </c>
      <c r="N127" s="73">
        <v>717.6</v>
      </c>
      <c r="O127" s="61">
        <f>+I127*3.04%</f>
        <v>2432</v>
      </c>
      <c r="P127" s="61">
        <f>+I127*7.09%</f>
        <v>5672</v>
      </c>
      <c r="Q127" s="166">
        <v>0</v>
      </c>
      <c r="R127" s="61">
        <f>SUM(K127:P127)</f>
        <v>16822.599999999999</v>
      </c>
      <c r="S127" s="61">
        <f>+J127+K127+L127+O127+Q127</f>
        <v>12153.869999999999</v>
      </c>
      <c r="T127" s="61">
        <f>+M127+N127+P127</f>
        <v>12069.599999999999</v>
      </c>
      <c r="U127" s="167">
        <f>+I127-S127</f>
        <v>67846.13</v>
      </c>
      <c r="V127" s="65">
        <v>112</v>
      </c>
    </row>
    <row r="128" spans="1:22" s="30" customFormat="1" ht="30" customHeight="1" thickBot="1" x14ac:dyDescent="0.3">
      <c r="A128" s="66">
        <v>2</v>
      </c>
      <c r="B128" s="238" t="s">
        <v>147</v>
      </c>
      <c r="C128" s="68" t="s">
        <v>38</v>
      </c>
      <c r="D128" s="68" t="s">
        <v>146</v>
      </c>
      <c r="E128" s="68" t="s">
        <v>148</v>
      </c>
      <c r="F128" s="179" t="s">
        <v>36</v>
      </c>
      <c r="G128" s="71">
        <v>44440</v>
      </c>
      <c r="H128" s="71">
        <v>44621</v>
      </c>
      <c r="I128" s="113">
        <v>45000</v>
      </c>
      <c r="J128" s="113">
        <v>1148.33</v>
      </c>
      <c r="K128" s="113">
        <v>25</v>
      </c>
      <c r="L128" s="73">
        <f>+I128*2.87%</f>
        <v>1291.5</v>
      </c>
      <c r="M128" s="73">
        <f>+I128*7.1%</f>
        <v>3194.9999999999995</v>
      </c>
      <c r="N128" s="73">
        <f>+I128*1.15%</f>
        <v>517.5</v>
      </c>
      <c r="O128" s="73">
        <f>+I128*3.04%</f>
        <v>1368</v>
      </c>
      <c r="P128" s="73">
        <f>+I128*7.09%</f>
        <v>3190.5</v>
      </c>
      <c r="Q128" s="145">
        <v>0</v>
      </c>
      <c r="R128" s="73">
        <f>SUM(K128:P128)</f>
        <v>9587.5</v>
      </c>
      <c r="S128" s="73">
        <f>+J128+K128+L128+O128+Q128</f>
        <v>3832.83</v>
      </c>
      <c r="T128" s="73">
        <f>+M128+N128+P128</f>
        <v>6903</v>
      </c>
      <c r="U128" s="115">
        <f>+I128-S128</f>
        <v>41167.17</v>
      </c>
      <c r="V128" s="77">
        <v>112</v>
      </c>
    </row>
    <row r="129" spans="1:22" s="30" customFormat="1" ht="30" customHeight="1" thickBot="1" x14ac:dyDescent="0.3">
      <c r="A129" s="52">
        <v>3</v>
      </c>
      <c r="B129" s="239" t="s">
        <v>149</v>
      </c>
      <c r="C129" s="82" t="s">
        <v>38</v>
      </c>
      <c r="D129" s="68" t="s">
        <v>146</v>
      </c>
      <c r="E129" s="68" t="s">
        <v>148</v>
      </c>
      <c r="F129" s="179" t="s">
        <v>36</v>
      </c>
      <c r="G129" s="57">
        <v>44470</v>
      </c>
      <c r="H129" s="57">
        <v>44652</v>
      </c>
      <c r="I129" s="113">
        <v>40000</v>
      </c>
      <c r="J129" s="113">
        <v>442.65</v>
      </c>
      <c r="K129" s="113">
        <v>25</v>
      </c>
      <c r="L129" s="73">
        <f>+I129*2.87%</f>
        <v>1148</v>
      </c>
      <c r="M129" s="73">
        <f>+I129*7.1%</f>
        <v>2839.9999999999995</v>
      </c>
      <c r="N129" s="73">
        <f>+I129*1.15%</f>
        <v>460</v>
      </c>
      <c r="O129" s="73">
        <f>+I129*3.04%</f>
        <v>1216</v>
      </c>
      <c r="P129" s="73">
        <f>+I129*7.09%</f>
        <v>2836</v>
      </c>
      <c r="Q129" s="145">
        <v>0</v>
      </c>
      <c r="R129" s="73">
        <f>SUM(K129:P129)</f>
        <v>8525</v>
      </c>
      <c r="S129" s="73">
        <f>+J129+K129+L129+O129+Q129</f>
        <v>2831.65</v>
      </c>
      <c r="T129" s="73">
        <f>+M129+N129+P129</f>
        <v>6136</v>
      </c>
      <c r="U129" s="115">
        <f>+I129-S129</f>
        <v>37168.35</v>
      </c>
      <c r="V129" s="77">
        <v>112</v>
      </c>
    </row>
    <row r="130" spans="1:22" s="30" customFormat="1" ht="20.100000000000001" customHeight="1" thickBot="1" x14ac:dyDescent="0.3">
      <c r="A130" s="107"/>
      <c r="B130" s="88"/>
      <c r="C130" s="88"/>
      <c r="D130" s="88"/>
      <c r="E130" s="88"/>
      <c r="F130" s="88"/>
      <c r="G130" s="88"/>
      <c r="H130" s="89"/>
      <c r="I130" s="108">
        <f>SUM(I127:I129)</f>
        <v>165000</v>
      </c>
      <c r="J130" s="108">
        <f t="shared" ref="J130:U130" si="43">SUM(J127:J129)</f>
        <v>8991.85</v>
      </c>
      <c r="K130" s="108">
        <f t="shared" si="43"/>
        <v>75</v>
      </c>
      <c r="L130" s="108">
        <f t="shared" si="43"/>
        <v>4735.5</v>
      </c>
      <c r="M130" s="108">
        <f t="shared" si="43"/>
        <v>11714.999999999998</v>
      </c>
      <c r="N130" s="108">
        <f t="shared" si="43"/>
        <v>1695.1</v>
      </c>
      <c r="O130" s="108">
        <f t="shared" si="43"/>
        <v>5016</v>
      </c>
      <c r="P130" s="108">
        <f t="shared" si="43"/>
        <v>11698.5</v>
      </c>
      <c r="Q130" s="108">
        <f t="shared" si="43"/>
        <v>0</v>
      </c>
      <c r="R130" s="108">
        <f t="shared" si="43"/>
        <v>34935.1</v>
      </c>
      <c r="S130" s="108">
        <f t="shared" si="43"/>
        <v>18818.349999999999</v>
      </c>
      <c r="T130" s="108">
        <f t="shared" si="43"/>
        <v>25108.6</v>
      </c>
      <c r="U130" s="108">
        <f t="shared" si="43"/>
        <v>146181.65</v>
      </c>
      <c r="V130" s="91"/>
    </row>
    <row r="131" spans="1:22" s="30" customFormat="1" ht="9.9499999999999993" customHeight="1" thickBot="1" x14ac:dyDescent="0.3">
      <c r="A131" s="42"/>
      <c r="B131" s="149"/>
      <c r="C131" s="150"/>
      <c r="D131" s="151"/>
      <c r="E131" s="151"/>
      <c r="F131" s="152"/>
      <c r="G131" s="153"/>
      <c r="H131" s="153"/>
      <c r="I131" s="154"/>
      <c r="J131" s="154"/>
      <c r="K131" s="154"/>
      <c r="L131" s="154"/>
      <c r="M131" s="154"/>
      <c r="N131" s="155"/>
      <c r="O131" s="155"/>
      <c r="P131" s="155"/>
      <c r="Q131" s="156"/>
      <c r="R131" s="155"/>
      <c r="S131" s="155"/>
      <c r="T131" s="155"/>
      <c r="U131" s="157"/>
      <c r="V131" s="44"/>
    </row>
    <row r="132" spans="1:22" ht="18" customHeight="1" thickBot="1" x14ac:dyDescent="0.3">
      <c r="A132" s="92" t="s">
        <v>150</v>
      </c>
      <c r="B132" s="93"/>
      <c r="C132" s="93"/>
      <c r="D132" s="93"/>
      <c r="E132" s="94"/>
      <c r="F132" s="92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4"/>
    </row>
    <row r="133" spans="1:22" ht="30" customHeight="1" thickBot="1" x14ac:dyDescent="0.3">
      <c r="A133" s="95">
        <v>1</v>
      </c>
      <c r="B133" s="240" t="s">
        <v>151</v>
      </c>
      <c r="C133" s="82" t="s">
        <v>38</v>
      </c>
      <c r="D133" s="97" t="s">
        <v>150</v>
      </c>
      <c r="E133" s="241" t="s">
        <v>152</v>
      </c>
      <c r="F133" s="242" t="s">
        <v>36</v>
      </c>
      <c r="G133" s="71">
        <v>44440</v>
      </c>
      <c r="H133" s="71">
        <v>44621</v>
      </c>
      <c r="I133" s="113">
        <v>70000</v>
      </c>
      <c r="J133" s="61">
        <v>5368.48</v>
      </c>
      <c r="K133" s="243">
        <v>25</v>
      </c>
      <c r="L133" s="225">
        <f>+I133*2.87%</f>
        <v>2009</v>
      </c>
      <c r="M133" s="225">
        <f>+I133*7.1%</f>
        <v>4970</v>
      </c>
      <c r="N133" s="243">
        <f>I133*1.15%</f>
        <v>805</v>
      </c>
      <c r="O133" s="225">
        <f>+I133*3.04%</f>
        <v>2128</v>
      </c>
      <c r="P133" s="225">
        <f>+I133*7.09%</f>
        <v>4963</v>
      </c>
      <c r="Q133" s="244">
        <v>0</v>
      </c>
      <c r="R133" s="225">
        <f>SUM(K133:P133)</f>
        <v>14900</v>
      </c>
      <c r="S133" s="225">
        <f>+J133+K133+L133+O133+Q133</f>
        <v>9530.48</v>
      </c>
      <c r="T133" s="225">
        <f>+M133+N133+P133</f>
        <v>10738</v>
      </c>
      <c r="U133" s="227">
        <f>+I133-S133</f>
        <v>60469.520000000004</v>
      </c>
      <c r="V133" s="122">
        <v>112</v>
      </c>
    </row>
    <row r="134" spans="1:22" ht="18" customHeight="1" thickBot="1" x14ac:dyDescent="0.3">
      <c r="A134" s="107"/>
      <c r="B134" s="88"/>
      <c r="C134" s="88"/>
      <c r="D134" s="88"/>
      <c r="E134" s="88"/>
      <c r="F134" s="88"/>
      <c r="G134" s="88"/>
      <c r="H134" s="89"/>
      <c r="I134" s="108">
        <f>SUM(I133)</f>
        <v>70000</v>
      </c>
      <c r="J134" s="108">
        <f t="shared" ref="J134:U134" si="44">SUM(J133)</f>
        <v>5368.48</v>
      </c>
      <c r="K134" s="108">
        <f t="shared" si="44"/>
        <v>25</v>
      </c>
      <c r="L134" s="108">
        <f t="shared" si="44"/>
        <v>2009</v>
      </c>
      <c r="M134" s="108">
        <f t="shared" si="44"/>
        <v>4970</v>
      </c>
      <c r="N134" s="108">
        <f t="shared" si="44"/>
        <v>805</v>
      </c>
      <c r="O134" s="108">
        <f t="shared" si="44"/>
        <v>2128</v>
      </c>
      <c r="P134" s="108">
        <f t="shared" si="44"/>
        <v>4963</v>
      </c>
      <c r="Q134" s="108">
        <f t="shared" si="44"/>
        <v>0</v>
      </c>
      <c r="R134" s="108">
        <f t="shared" si="44"/>
        <v>14900</v>
      </c>
      <c r="S134" s="108">
        <f t="shared" si="44"/>
        <v>9530.48</v>
      </c>
      <c r="T134" s="108">
        <f t="shared" si="44"/>
        <v>10738</v>
      </c>
      <c r="U134" s="108">
        <f t="shared" si="44"/>
        <v>60469.520000000004</v>
      </c>
      <c r="V134" s="91"/>
    </row>
    <row r="135" spans="1:22" s="7" customFormat="1" ht="9.9499999999999993" customHeight="1" thickBot="1" x14ac:dyDescent="0.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2"/>
      <c r="R135" s="9"/>
      <c r="S135" s="9"/>
      <c r="T135" s="9"/>
      <c r="U135" s="9"/>
      <c r="V135" s="9"/>
    </row>
    <row r="136" spans="1:22" s="30" customFormat="1" ht="20.100000000000001" customHeight="1" thickBot="1" x14ac:dyDescent="0.3">
      <c r="A136" s="92" t="s">
        <v>153</v>
      </c>
      <c r="B136" s="93"/>
      <c r="C136" s="93"/>
      <c r="D136" s="93"/>
      <c r="E136" s="94"/>
      <c r="F136" s="92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4"/>
    </row>
    <row r="137" spans="1:22" s="30" customFormat="1" ht="30" customHeight="1" thickBot="1" x14ac:dyDescent="0.3">
      <c r="A137" s="95">
        <v>1</v>
      </c>
      <c r="B137" s="245" t="s">
        <v>154</v>
      </c>
      <c r="C137" s="82" t="s">
        <v>38</v>
      </c>
      <c r="D137" s="82" t="s">
        <v>155</v>
      </c>
      <c r="E137" s="241" t="s">
        <v>152</v>
      </c>
      <c r="F137" s="242" t="s">
        <v>36</v>
      </c>
      <c r="G137" s="57">
        <v>44470</v>
      </c>
      <c r="H137" s="57">
        <v>44652</v>
      </c>
      <c r="I137" s="243">
        <v>50000</v>
      </c>
      <c r="J137" s="61">
        <v>1854</v>
      </c>
      <c r="K137" s="243">
        <v>25</v>
      </c>
      <c r="L137" s="225">
        <f>+I137*2.87%</f>
        <v>1435</v>
      </c>
      <c r="M137" s="225">
        <f>+I137*7.1%</f>
        <v>3549.9999999999995</v>
      </c>
      <c r="N137" s="243">
        <f>I137*1.15%</f>
        <v>575</v>
      </c>
      <c r="O137" s="225">
        <f>+I137*3.04%</f>
        <v>1520</v>
      </c>
      <c r="P137" s="225">
        <f>+I137*7.09%</f>
        <v>3545.0000000000005</v>
      </c>
      <c r="Q137" s="244">
        <v>0</v>
      </c>
      <c r="R137" s="225">
        <f>SUM(K137:P137)</f>
        <v>10650</v>
      </c>
      <c r="S137" s="225">
        <f>+J137+K137+L137+O137+Q137</f>
        <v>4834</v>
      </c>
      <c r="T137" s="225">
        <f>+M137+N137+P137</f>
        <v>7670</v>
      </c>
      <c r="U137" s="227">
        <f>+I137-S137</f>
        <v>45166</v>
      </c>
      <c r="V137" s="122">
        <v>112</v>
      </c>
    </row>
    <row r="138" spans="1:22" s="30" customFormat="1" ht="18" customHeight="1" thickBot="1" x14ac:dyDescent="0.3">
      <c r="A138" s="107"/>
      <c r="B138" s="88"/>
      <c r="C138" s="88"/>
      <c r="D138" s="88"/>
      <c r="E138" s="88"/>
      <c r="F138" s="88"/>
      <c r="G138" s="88"/>
      <c r="H138" s="89"/>
      <c r="I138" s="108">
        <f>SUM(I137)</f>
        <v>50000</v>
      </c>
      <c r="J138" s="108">
        <f t="shared" ref="J138:U138" si="45">SUM(J137)</f>
        <v>1854</v>
      </c>
      <c r="K138" s="108">
        <f t="shared" si="45"/>
        <v>25</v>
      </c>
      <c r="L138" s="108">
        <f t="shared" si="45"/>
        <v>1435</v>
      </c>
      <c r="M138" s="108">
        <f t="shared" si="45"/>
        <v>3549.9999999999995</v>
      </c>
      <c r="N138" s="108">
        <f t="shared" si="45"/>
        <v>575</v>
      </c>
      <c r="O138" s="108">
        <f t="shared" si="45"/>
        <v>1520</v>
      </c>
      <c r="P138" s="108">
        <f t="shared" si="45"/>
        <v>3545.0000000000005</v>
      </c>
      <c r="Q138" s="108">
        <f t="shared" si="45"/>
        <v>0</v>
      </c>
      <c r="R138" s="108">
        <f t="shared" si="45"/>
        <v>10650</v>
      </c>
      <c r="S138" s="108">
        <f t="shared" si="45"/>
        <v>4834</v>
      </c>
      <c r="T138" s="108">
        <f t="shared" si="45"/>
        <v>7670</v>
      </c>
      <c r="U138" s="108">
        <f t="shared" si="45"/>
        <v>45166</v>
      </c>
      <c r="V138" s="91"/>
    </row>
    <row r="139" spans="1:22" s="30" customFormat="1" ht="9.9499999999999993" customHeight="1" thickBot="1" x14ac:dyDescent="0.3">
      <c r="A139" s="246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8"/>
      <c r="R139" s="247"/>
      <c r="S139" s="247"/>
      <c r="T139" s="247"/>
      <c r="U139" s="247"/>
      <c r="V139" s="247"/>
    </row>
    <row r="140" spans="1:22" s="30" customFormat="1" ht="20.100000000000001" customHeight="1" thickBot="1" x14ac:dyDescent="0.3">
      <c r="A140" s="46" t="s">
        <v>156</v>
      </c>
      <c r="B140" s="47"/>
      <c r="C140" s="47"/>
      <c r="D140" s="47"/>
      <c r="E140" s="47"/>
      <c r="F140" s="249"/>
      <c r="G140" s="250"/>
      <c r="H140" s="250"/>
      <c r="I140" s="250"/>
      <c r="J140" s="250"/>
      <c r="K140" s="250"/>
      <c r="L140" s="251"/>
      <c r="M140" s="250"/>
      <c r="N140" s="250"/>
      <c r="O140" s="252"/>
      <c r="P140" s="250"/>
      <c r="Q140" s="253"/>
      <c r="R140" s="250"/>
      <c r="S140" s="254"/>
      <c r="T140" s="254"/>
      <c r="U140" s="254"/>
      <c r="V140" s="255"/>
    </row>
    <row r="141" spans="1:22" s="30" customFormat="1" ht="20.100000000000001" customHeight="1" x14ac:dyDescent="0.25">
      <c r="A141" s="52">
        <v>1</v>
      </c>
      <c r="B141" s="256" t="s">
        <v>157</v>
      </c>
      <c r="C141" s="54" t="s">
        <v>38</v>
      </c>
      <c r="D141" s="54" t="s">
        <v>156</v>
      </c>
      <c r="E141" s="257" t="s">
        <v>158</v>
      </c>
      <c r="F141" s="163" t="s">
        <v>36</v>
      </c>
      <c r="G141" s="258">
        <v>44470</v>
      </c>
      <c r="H141" s="259">
        <v>44652</v>
      </c>
      <c r="I141" s="165">
        <v>35000</v>
      </c>
      <c r="J141" s="165">
        <v>0</v>
      </c>
      <c r="K141" s="165">
        <v>25</v>
      </c>
      <c r="L141" s="61">
        <f>+I141*2.87%</f>
        <v>1004.5</v>
      </c>
      <c r="M141" s="61">
        <f>+I141*7.1%</f>
        <v>2485</v>
      </c>
      <c r="N141" s="61">
        <f>+I141*1.15%</f>
        <v>402.5</v>
      </c>
      <c r="O141" s="61">
        <f>+I141*3.04%</f>
        <v>1064</v>
      </c>
      <c r="P141" s="61">
        <f>+I141*7.09%</f>
        <v>2481.5</v>
      </c>
      <c r="Q141" s="166">
        <v>0</v>
      </c>
      <c r="R141" s="61">
        <f>SUM(K141:P141)</f>
        <v>7462.5</v>
      </c>
      <c r="S141" s="61">
        <f>+J141+K141+L141+O141+Q141</f>
        <v>2093.5</v>
      </c>
      <c r="T141" s="61">
        <f>+M141+N141+P141</f>
        <v>5369</v>
      </c>
      <c r="U141" s="167">
        <f>+I141-S141</f>
        <v>32906.5</v>
      </c>
      <c r="V141" s="65">
        <v>112</v>
      </c>
    </row>
    <row r="142" spans="1:22" s="30" customFormat="1" ht="30" customHeight="1" thickBot="1" x14ac:dyDescent="0.3">
      <c r="A142" s="80">
        <v>2</v>
      </c>
      <c r="B142" s="260" t="s">
        <v>159</v>
      </c>
      <c r="C142" s="82" t="s">
        <v>38</v>
      </c>
      <c r="D142" s="82" t="s">
        <v>156</v>
      </c>
      <c r="E142" s="261" t="s">
        <v>158</v>
      </c>
      <c r="F142" s="112" t="s">
        <v>36</v>
      </c>
      <c r="G142" s="204">
        <v>44470</v>
      </c>
      <c r="H142" s="262">
        <v>44652</v>
      </c>
      <c r="I142" s="118">
        <v>35000</v>
      </c>
      <c r="J142" s="118">
        <v>0</v>
      </c>
      <c r="K142" s="118">
        <v>25</v>
      </c>
      <c r="L142" s="119">
        <f>+I142*2.87%</f>
        <v>1004.5</v>
      </c>
      <c r="M142" s="119">
        <f>+I142*7.1%</f>
        <v>2485</v>
      </c>
      <c r="N142" s="119">
        <f>+I142*1.15%</f>
        <v>402.5</v>
      </c>
      <c r="O142" s="119">
        <f>+I142*3.04%</f>
        <v>1064</v>
      </c>
      <c r="P142" s="119">
        <f>+I142*7.09%</f>
        <v>2481.5</v>
      </c>
      <c r="Q142" s="134">
        <v>0</v>
      </c>
      <c r="R142" s="119">
        <f>SUM(K142:P142)</f>
        <v>7462.5</v>
      </c>
      <c r="S142" s="119">
        <f>+J142+K142+L142+O142+Q142</f>
        <v>2093.5</v>
      </c>
      <c r="T142" s="119">
        <f>+M142+N142+P142</f>
        <v>5369</v>
      </c>
      <c r="U142" s="121">
        <f>+I142-S142</f>
        <v>32906.5</v>
      </c>
      <c r="V142" s="122">
        <v>112</v>
      </c>
    </row>
    <row r="143" spans="1:22" s="30" customFormat="1" ht="18" customHeight="1" thickBot="1" x14ac:dyDescent="0.3">
      <c r="A143" s="87"/>
      <c r="B143" s="135"/>
      <c r="C143" s="135"/>
      <c r="D143" s="135"/>
      <c r="E143" s="135"/>
      <c r="F143" s="135"/>
      <c r="G143" s="135"/>
      <c r="H143" s="136"/>
      <c r="I143" s="137">
        <f>SUM(I141:I142)</f>
        <v>70000</v>
      </c>
      <c r="J143" s="137">
        <f t="shared" ref="J143:U143" si="46">SUM(J141:J142)</f>
        <v>0</v>
      </c>
      <c r="K143" s="137">
        <f t="shared" si="46"/>
        <v>50</v>
      </c>
      <c r="L143" s="137">
        <f t="shared" si="46"/>
        <v>2009</v>
      </c>
      <c r="M143" s="137">
        <f t="shared" si="46"/>
        <v>4970</v>
      </c>
      <c r="N143" s="137">
        <f t="shared" si="46"/>
        <v>805</v>
      </c>
      <c r="O143" s="137">
        <f t="shared" si="46"/>
        <v>2128</v>
      </c>
      <c r="P143" s="137">
        <f t="shared" si="46"/>
        <v>4963</v>
      </c>
      <c r="Q143" s="137">
        <f t="shared" si="46"/>
        <v>0</v>
      </c>
      <c r="R143" s="137">
        <f t="shared" si="46"/>
        <v>14925</v>
      </c>
      <c r="S143" s="137">
        <f t="shared" si="46"/>
        <v>4187</v>
      </c>
      <c r="T143" s="137">
        <f t="shared" si="46"/>
        <v>10738</v>
      </c>
      <c r="U143" s="137">
        <f t="shared" si="46"/>
        <v>65813</v>
      </c>
      <c r="V143" s="172"/>
    </row>
    <row r="144" spans="1:22" s="30" customFormat="1" ht="9.9499999999999993" customHeight="1" thickBot="1" x14ac:dyDescent="0.3">
      <c r="A144" s="246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8"/>
      <c r="R144" s="247"/>
      <c r="S144" s="247"/>
      <c r="T144" s="247"/>
      <c r="U144" s="247"/>
      <c r="V144" s="247"/>
    </row>
    <row r="145" spans="1:22" ht="18" customHeight="1" thickBot="1" x14ac:dyDescent="0.3">
      <c r="A145" s="46" t="s">
        <v>160</v>
      </c>
      <c r="B145" s="47"/>
      <c r="C145" s="47"/>
      <c r="D145" s="47"/>
      <c r="E145" s="48"/>
      <c r="F145" s="92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</row>
    <row r="146" spans="1:22" ht="18" customHeight="1" x14ac:dyDescent="0.25">
      <c r="A146" s="263">
        <v>1</v>
      </c>
      <c r="B146" s="264" t="s">
        <v>161</v>
      </c>
      <c r="C146" s="54" t="s">
        <v>38</v>
      </c>
      <c r="D146" s="54" t="s">
        <v>160</v>
      </c>
      <c r="E146" s="265" t="s">
        <v>162</v>
      </c>
      <c r="F146" s="124" t="s">
        <v>36</v>
      </c>
      <c r="G146" s="57">
        <v>44501</v>
      </c>
      <c r="H146" s="57">
        <v>44682</v>
      </c>
      <c r="I146" s="59">
        <v>35000</v>
      </c>
      <c r="J146" s="59">
        <v>0</v>
      </c>
      <c r="K146" s="59">
        <v>25</v>
      </c>
      <c r="L146" s="127">
        <f t="shared" ref="L146:L151" si="47">+I146*2.87%</f>
        <v>1004.5</v>
      </c>
      <c r="M146" s="127">
        <f t="shared" ref="M146:M151" si="48">+I146*7.1%</f>
        <v>2485</v>
      </c>
      <c r="N146" s="127">
        <f t="shared" ref="N146:N151" si="49">+I146*1.15%</f>
        <v>402.5</v>
      </c>
      <c r="O146" s="127">
        <f t="shared" ref="O146:O151" si="50">+I146*3.04%</f>
        <v>1064</v>
      </c>
      <c r="P146" s="127">
        <f t="shared" ref="P146:P151" si="51">+I146*7.09%</f>
        <v>2481.5</v>
      </c>
      <c r="Q146" s="128">
        <v>0</v>
      </c>
      <c r="R146" s="127">
        <f t="shared" ref="R146:R151" si="52">SUM(K146:P146)</f>
        <v>7462.5</v>
      </c>
      <c r="S146" s="127">
        <f t="shared" ref="S146:S151" si="53">+J146+K146+L146+O146+Q146</f>
        <v>2093.5</v>
      </c>
      <c r="T146" s="127">
        <f t="shared" ref="T146:T151" si="54">+M146+N146+P146</f>
        <v>5369</v>
      </c>
      <c r="U146" s="129">
        <f t="shared" ref="U146:U151" si="55">+I146-S146</f>
        <v>32906.5</v>
      </c>
      <c r="V146" s="130">
        <v>112</v>
      </c>
    </row>
    <row r="147" spans="1:22" ht="18" customHeight="1" x14ac:dyDescent="0.25">
      <c r="A147" s="266">
        <v>2</v>
      </c>
      <c r="B147" s="267" t="s">
        <v>163</v>
      </c>
      <c r="C147" s="68" t="s">
        <v>34</v>
      </c>
      <c r="D147" s="68" t="s">
        <v>160</v>
      </c>
      <c r="E147" s="268" t="s">
        <v>162</v>
      </c>
      <c r="F147" s="179" t="s">
        <v>36</v>
      </c>
      <c r="G147" s="71">
        <v>44440</v>
      </c>
      <c r="H147" s="78">
        <v>44621</v>
      </c>
      <c r="I147" s="113">
        <v>35000</v>
      </c>
      <c r="J147" s="113">
        <v>0</v>
      </c>
      <c r="K147" s="113">
        <v>25</v>
      </c>
      <c r="L147" s="73">
        <f t="shared" si="47"/>
        <v>1004.5</v>
      </c>
      <c r="M147" s="73">
        <f t="shared" si="48"/>
        <v>2485</v>
      </c>
      <c r="N147" s="73">
        <f t="shared" si="49"/>
        <v>402.5</v>
      </c>
      <c r="O147" s="73">
        <f t="shared" si="50"/>
        <v>1064</v>
      </c>
      <c r="P147" s="73">
        <f t="shared" si="51"/>
        <v>2481.5</v>
      </c>
      <c r="Q147" s="145">
        <v>0</v>
      </c>
      <c r="R147" s="73">
        <f t="shared" si="52"/>
        <v>7462.5</v>
      </c>
      <c r="S147" s="73">
        <f t="shared" si="53"/>
        <v>2093.5</v>
      </c>
      <c r="T147" s="73">
        <f t="shared" si="54"/>
        <v>5369</v>
      </c>
      <c r="U147" s="115">
        <f t="shared" si="55"/>
        <v>32906.5</v>
      </c>
      <c r="V147" s="77">
        <v>112</v>
      </c>
    </row>
    <row r="148" spans="1:22" ht="18" customHeight="1" x14ac:dyDescent="0.25">
      <c r="A148" s="266">
        <v>3</v>
      </c>
      <c r="B148" s="267" t="s">
        <v>164</v>
      </c>
      <c r="C148" s="68" t="s">
        <v>34</v>
      </c>
      <c r="D148" s="68" t="s">
        <v>160</v>
      </c>
      <c r="E148" s="268" t="s">
        <v>162</v>
      </c>
      <c r="F148" s="179" t="s">
        <v>36</v>
      </c>
      <c r="G148" s="71">
        <v>44440</v>
      </c>
      <c r="H148" s="78">
        <v>44621</v>
      </c>
      <c r="I148" s="113">
        <v>35000</v>
      </c>
      <c r="J148" s="113">
        <v>0</v>
      </c>
      <c r="K148" s="113">
        <v>25</v>
      </c>
      <c r="L148" s="73">
        <f t="shared" si="47"/>
        <v>1004.5</v>
      </c>
      <c r="M148" s="73">
        <f t="shared" si="48"/>
        <v>2485</v>
      </c>
      <c r="N148" s="73">
        <f t="shared" si="49"/>
        <v>402.5</v>
      </c>
      <c r="O148" s="73">
        <f t="shared" si="50"/>
        <v>1064</v>
      </c>
      <c r="P148" s="73">
        <f t="shared" si="51"/>
        <v>2481.5</v>
      </c>
      <c r="Q148" s="145">
        <v>0</v>
      </c>
      <c r="R148" s="73">
        <f t="shared" si="52"/>
        <v>7462.5</v>
      </c>
      <c r="S148" s="73">
        <f t="shared" si="53"/>
        <v>2093.5</v>
      </c>
      <c r="T148" s="73">
        <f t="shared" si="54"/>
        <v>5369</v>
      </c>
      <c r="U148" s="115">
        <f t="shared" si="55"/>
        <v>32906.5</v>
      </c>
      <c r="V148" s="77">
        <v>112</v>
      </c>
    </row>
    <row r="149" spans="1:22" ht="18" customHeight="1" x14ac:dyDescent="0.25">
      <c r="A149" s="266">
        <v>4</v>
      </c>
      <c r="B149" s="267" t="s">
        <v>165</v>
      </c>
      <c r="C149" s="68" t="s">
        <v>34</v>
      </c>
      <c r="D149" s="68" t="s">
        <v>160</v>
      </c>
      <c r="E149" s="268" t="s">
        <v>162</v>
      </c>
      <c r="F149" s="179" t="s">
        <v>36</v>
      </c>
      <c r="G149" s="57">
        <v>44501</v>
      </c>
      <c r="H149" s="57">
        <v>44682</v>
      </c>
      <c r="I149" s="113">
        <v>35000</v>
      </c>
      <c r="J149" s="113">
        <v>0</v>
      </c>
      <c r="K149" s="113">
        <v>25</v>
      </c>
      <c r="L149" s="73">
        <f t="shared" si="47"/>
        <v>1004.5</v>
      </c>
      <c r="M149" s="73">
        <f t="shared" si="48"/>
        <v>2485</v>
      </c>
      <c r="N149" s="73">
        <f t="shared" si="49"/>
        <v>402.5</v>
      </c>
      <c r="O149" s="73">
        <f t="shared" si="50"/>
        <v>1064</v>
      </c>
      <c r="P149" s="73">
        <f t="shared" si="51"/>
        <v>2481.5</v>
      </c>
      <c r="Q149" s="145">
        <v>0</v>
      </c>
      <c r="R149" s="73">
        <f t="shared" si="52"/>
        <v>7462.5</v>
      </c>
      <c r="S149" s="73">
        <f t="shared" si="53"/>
        <v>2093.5</v>
      </c>
      <c r="T149" s="73">
        <f t="shared" si="54"/>
        <v>5369</v>
      </c>
      <c r="U149" s="115">
        <f t="shared" si="55"/>
        <v>32906.5</v>
      </c>
      <c r="V149" s="77">
        <v>112</v>
      </c>
    </row>
    <row r="150" spans="1:22" ht="18" customHeight="1" x14ac:dyDescent="0.25">
      <c r="A150" s="266">
        <v>5</v>
      </c>
      <c r="B150" s="267" t="s">
        <v>166</v>
      </c>
      <c r="C150" s="68" t="s">
        <v>34</v>
      </c>
      <c r="D150" s="68" t="s">
        <v>160</v>
      </c>
      <c r="E150" s="268" t="s">
        <v>162</v>
      </c>
      <c r="F150" s="179" t="s">
        <v>36</v>
      </c>
      <c r="G150" s="57">
        <v>44501</v>
      </c>
      <c r="H150" s="57">
        <v>44682</v>
      </c>
      <c r="I150" s="113">
        <v>45000</v>
      </c>
      <c r="J150" s="113">
        <v>1148.33</v>
      </c>
      <c r="K150" s="113">
        <v>25</v>
      </c>
      <c r="L150" s="73">
        <f t="shared" si="47"/>
        <v>1291.5</v>
      </c>
      <c r="M150" s="73">
        <f t="shared" si="48"/>
        <v>3194.9999999999995</v>
      </c>
      <c r="N150" s="73">
        <f t="shared" si="49"/>
        <v>517.5</v>
      </c>
      <c r="O150" s="73">
        <f t="shared" si="50"/>
        <v>1368</v>
      </c>
      <c r="P150" s="73">
        <f t="shared" si="51"/>
        <v>3190.5</v>
      </c>
      <c r="Q150" s="145">
        <v>0</v>
      </c>
      <c r="R150" s="73">
        <f t="shared" si="52"/>
        <v>9587.5</v>
      </c>
      <c r="S150" s="73">
        <f t="shared" si="53"/>
        <v>3832.83</v>
      </c>
      <c r="T150" s="73">
        <f t="shared" si="54"/>
        <v>6903</v>
      </c>
      <c r="U150" s="115">
        <f t="shared" si="55"/>
        <v>41167.17</v>
      </c>
      <c r="V150" s="77">
        <v>112</v>
      </c>
    </row>
    <row r="151" spans="1:22" ht="18" customHeight="1" thickBot="1" x14ac:dyDescent="0.3">
      <c r="A151" s="269">
        <v>6</v>
      </c>
      <c r="B151" s="270" t="s">
        <v>167</v>
      </c>
      <c r="C151" s="82" t="s">
        <v>34</v>
      </c>
      <c r="D151" s="82" t="s">
        <v>160</v>
      </c>
      <c r="E151" s="271" t="s">
        <v>162</v>
      </c>
      <c r="F151" s="112" t="s">
        <v>36</v>
      </c>
      <c r="G151" s="262">
        <v>44515</v>
      </c>
      <c r="H151" s="204">
        <v>44696</v>
      </c>
      <c r="I151" s="118">
        <v>45000</v>
      </c>
      <c r="J151" s="118">
        <v>1148.33</v>
      </c>
      <c r="K151" s="118">
        <v>25</v>
      </c>
      <c r="L151" s="119">
        <f t="shared" si="47"/>
        <v>1291.5</v>
      </c>
      <c r="M151" s="119">
        <f t="shared" si="48"/>
        <v>3194.9999999999995</v>
      </c>
      <c r="N151" s="119">
        <f t="shared" si="49"/>
        <v>517.5</v>
      </c>
      <c r="O151" s="119">
        <f t="shared" si="50"/>
        <v>1368</v>
      </c>
      <c r="P151" s="119">
        <f t="shared" si="51"/>
        <v>3190.5</v>
      </c>
      <c r="Q151" s="134">
        <v>0</v>
      </c>
      <c r="R151" s="119">
        <f t="shared" si="52"/>
        <v>9587.5</v>
      </c>
      <c r="S151" s="119">
        <f t="shared" si="53"/>
        <v>3832.83</v>
      </c>
      <c r="T151" s="119">
        <f t="shared" si="54"/>
        <v>6903</v>
      </c>
      <c r="U151" s="121">
        <f t="shared" si="55"/>
        <v>41167.17</v>
      </c>
      <c r="V151" s="122">
        <v>112</v>
      </c>
    </row>
    <row r="152" spans="1:22" ht="18" customHeight="1" thickBot="1" x14ac:dyDescent="0.3">
      <c r="A152" s="87"/>
      <c r="B152" s="135"/>
      <c r="C152" s="135"/>
      <c r="D152" s="135"/>
      <c r="E152" s="135"/>
      <c r="F152" s="135"/>
      <c r="G152" s="135"/>
      <c r="H152" s="136"/>
      <c r="I152" s="137">
        <f>SUM(I146:I151)</f>
        <v>230000</v>
      </c>
      <c r="J152" s="137">
        <f t="shared" ref="J152:U152" si="56">SUM(J146:J151)</f>
        <v>2296.66</v>
      </c>
      <c r="K152" s="137">
        <f t="shared" si="56"/>
        <v>150</v>
      </c>
      <c r="L152" s="137">
        <f t="shared" si="56"/>
        <v>6601</v>
      </c>
      <c r="M152" s="137">
        <f t="shared" si="56"/>
        <v>16330</v>
      </c>
      <c r="N152" s="137">
        <f t="shared" si="56"/>
        <v>2645</v>
      </c>
      <c r="O152" s="137">
        <f t="shared" si="56"/>
        <v>6992</v>
      </c>
      <c r="P152" s="137">
        <f t="shared" si="56"/>
        <v>16307</v>
      </c>
      <c r="Q152" s="137">
        <f t="shared" si="56"/>
        <v>0</v>
      </c>
      <c r="R152" s="137">
        <f t="shared" si="56"/>
        <v>49025</v>
      </c>
      <c r="S152" s="137">
        <f t="shared" si="56"/>
        <v>16039.66</v>
      </c>
      <c r="T152" s="137">
        <f t="shared" si="56"/>
        <v>35282</v>
      </c>
      <c r="U152" s="137">
        <f t="shared" si="56"/>
        <v>213960.33999999997</v>
      </c>
      <c r="V152" s="172"/>
    </row>
    <row r="153" spans="1:22" ht="9.9499999999999993" customHeight="1" thickBot="1" x14ac:dyDescent="0.3">
      <c r="D153" s="151"/>
      <c r="F153" s="152"/>
      <c r="G153" s="272"/>
      <c r="H153" s="272"/>
      <c r="I153" s="154"/>
      <c r="J153" s="154"/>
      <c r="K153" s="154"/>
      <c r="L153" s="155"/>
      <c r="M153" s="155"/>
      <c r="N153" s="155"/>
      <c r="O153" s="155"/>
      <c r="P153" s="155"/>
      <c r="Q153" s="156"/>
      <c r="R153" s="155"/>
      <c r="S153" s="155"/>
      <c r="T153" s="155"/>
      <c r="U153" s="157"/>
      <c r="V153" s="44"/>
    </row>
    <row r="154" spans="1:22" ht="18" customHeight="1" thickBot="1" x14ac:dyDescent="0.3">
      <c r="A154" s="92" t="s">
        <v>168</v>
      </c>
      <c r="B154" s="93"/>
      <c r="C154" s="93"/>
      <c r="D154" s="93"/>
      <c r="E154" s="94"/>
      <c r="F154" s="92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4"/>
    </row>
    <row r="155" spans="1:22" ht="18" customHeight="1" x14ac:dyDescent="0.25">
      <c r="A155" s="263">
        <v>1</v>
      </c>
      <c r="B155" s="273" t="s">
        <v>169</v>
      </c>
      <c r="C155" s="54" t="s">
        <v>38</v>
      </c>
      <c r="D155" s="54" t="s">
        <v>168</v>
      </c>
      <c r="E155" s="265" t="s">
        <v>162</v>
      </c>
      <c r="F155" s="163" t="s">
        <v>36</v>
      </c>
      <c r="G155" s="57">
        <v>44501</v>
      </c>
      <c r="H155" s="57">
        <v>44682</v>
      </c>
      <c r="I155" s="165">
        <v>35000</v>
      </c>
      <c r="J155" s="165">
        <v>0</v>
      </c>
      <c r="K155" s="165">
        <v>25</v>
      </c>
      <c r="L155" s="61">
        <f>+I155*2.87%</f>
        <v>1004.5</v>
      </c>
      <c r="M155" s="61">
        <f>+I155*7.1%</f>
        <v>2485</v>
      </c>
      <c r="N155" s="61">
        <f>+I155*1.15%</f>
        <v>402.5</v>
      </c>
      <c r="O155" s="61">
        <f>+I155*3.04%</f>
        <v>1064</v>
      </c>
      <c r="P155" s="61">
        <f>+I155*7.09%</f>
        <v>2481.5</v>
      </c>
      <c r="Q155" s="166">
        <v>0</v>
      </c>
      <c r="R155" s="61">
        <f>SUM(K155:P155)</f>
        <v>7462.5</v>
      </c>
      <c r="S155" s="61">
        <f>+J155+K155+L155+O155+Q155</f>
        <v>2093.5</v>
      </c>
      <c r="T155" s="61">
        <f>+M155+N155+P155</f>
        <v>5369</v>
      </c>
      <c r="U155" s="167">
        <f>+I155-S155</f>
        <v>32906.5</v>
      </c>
      <c r="V155" s="65">
        <v>112</v>
      </c>
    </row>
    <row r="156" spans="1:22" ht="18" customHeight="1" x14ac:dyDescent="0.25">
      <c r="A156" s="266">
        <v>2</v>
      </c>
      <c r="B156" s="274" t="s">
        <v>170</v>
      </c>
      <c r="C156" s="68" t="s">
        <v>34</v>
      </c>
      <c r="D156" s="68" t="s">
        <v>168</v>
      </c>
      <c r="E156" s="268" t="s">
        <v>162</v>
      </c>
      <c r="F156" s="179" t="s">
        <v>36</v>
      </c>
      <c r="G156" s="57">
        <v>44501</v>
      </c>
      <c r="H156" s="57">
        <v>44682</v>
      </c>
      <c r="I156" s="59">
        <v>45000</v>
      </c>
      <c r="J156" s="113">
        <v>1148.33</v>
      </c>
      <c r="K156" s="113">
        <v>25</v>
      </c>
      <c r="L156" s="73">
        <f>+I156*2.87%</f>
        <v>1291.5</v>
      </c>
      <c r="M156" s="73">
        <f>+I156*7.1%</f>
        <v>3194.9999999999995</v>
      </c>
      <c r="N156" s="73">
        <f>+I156*1.15%</f>
        <v>517.5</v>
      </c>
      <c r="O156" s="73">
        <f>+I156*3.04%</f>
        <v>1368</v>
      </c>
      <c r="P156" s="73">
        <f>+I156*7.09%</f>
        <v>3190.5</v>
      </c>
      <c r="Q156" s="145">
        <v>0</v>
      </c>
      <c r="R156" s="73">
        <f>SUM(K156:P156)</f>
        <v>9587.5</v>
      </c>
      <c r="S156" s="73">
        <f>+J156+K156+L156+O156+Q156</f>
        <v>3832.83</v>
      </c>
      <c r="T156" s="73">
        <f>+M156+N156+P156</f>
        <v>6903</v>
      </c>
      <c r="U156" s="115">
        <f>+I156-S156</f>
        <v>41167.17</v>
      </c>
      <c r="V156" s="77">
        <v>112</v>
      </c>
    </row>
    <row r="157" spans="1:22" ht="18" customHeight="1" x14ac:dyDescent="0.25">
      <c r="A157" s="275">
        <v>3</v>
      </c>
      <c r="B157" s="274" t="s">
        <v>171</v>
      </c>
      <c r="C157" s="68" t="s">
        <v>34</v>
      </c>
      <c r="D157" s="68" t="s">
        <v>168</v>
      </c>
      <c r="E157" s="268" t="s">
        <v>172</v>
      </c>
      <c r="F157" s="179" t="s">
        <v>36</v>
      </c>
      <c r="G157" s="57">
        <v>44501</v>
      </c>
      <c r="H157" s="57">
        <v>44682</v>
      </c>
      <c r="I157" s="113">
        <v>31500</v>
      </c>
      <c r="J157" s="113">
        <v>0</v>
      </c>
      <c r="K157" s="113">
        <v>25</v>
      </c>
      <c r="L157" s="73">
        <f>+I157*2.87%</f>
        <v>904.05</v>
      </c>
      <c r="M157" s="73">
        <f>+I157*7.1%</f>
        <v>2236.5</v>
      </c>
      <c r="N157" s="73">
        <f>+I157*1.15%</f>
        <v>362.25</v>
      </c>
      <c r="O157" s="73">
        <f>+I157*3.04%</f>
        <v>957.6</v>
      </c>
      <c r="P157" s="73">
        <f>+I157*7.09%</f>
        <v>2233.3500000000004</v>
      </c>
      <c r="Q157" s="180">
        <v>1350.12</v>
      </c>
      <c r="R157" s="73">
        <f>SUM(K157:P157)</f>
        <v>6718.7500000000009</v>
      </c>
      <c r="S157" s="73">
        <f>+J157+K157+L157+O157+Q157</f>
        <v>3236.77</v>
      </c>
      <c r="T157" s="73">
        <f>+M157+N157+P157</f>
        <v>4832.1000000000004</v>
      </c>
      <c r="U157" s="115">
        <f>+I157-S157</f>
        <v>28263.23</v>
      </c>
      <c r="V157" s="77">
        <v>112</v>
      </c>
    </row>
    <row r="158" spans="1:22" ht="18" customHeight="1" x14ac:dyDescent="0.25">
      <c r="A158" s="266">
        <v>4</v>
      </c>
      <c r="B158" s="274" t="s">
        <v>173</v>
      </c>
      <c r="C158" s="68" t="s">
        <v>34</v>
      </c>
      <c r="D158" s="68" t="s">
        <v>168</v>
      </c>
      <c r="E158" s="268" t="s">
        <v>172</v>
      </c>
      <c r="F158" s="179" t="s">
        <v>36</v>
      </c>
      <c r="G158" s="57">
        <v>44501</v>
      </c>
      <c r="H158" s="57">
        <v>44682</v>
      </c>
      <c r="I158" s="113">
        <v>31500</v>
      </c>
      <c r="J158" s="113">
        <v>0</v>
      </c>
      <c r="K158" s="113">
        <v>25</v>
      </c>
      <c r="L158" s="73">
        <f>+I158*2.87%</f>
        <v>904.05</v>
      </c>
      <c r="M158" s="73">
        <f>+I158*7.1%</f>
        <v>2236.5</v>
      </c>
      <c r="N158" s="73">
        <f>+I158*1.15%</f>
        <v>362.25</v>
      </c>
      <c r="O158" s="73">
        <f>+I158*3.04%</f>
        <v>957.6</v>
      </c>
      <c r="P158" s="73">
        <f>+I158*7.09%</f>
        <v>2233.3500000000004</v>
      </c>
      <c r="Q158" s="145">
        <v>0</v>
      </c>
      <c r="R158" s="73">
        <f>SUM(K158:P158)</f>
        <v>6718.7500000000009</v>
      </c>
      <c r="S158" s="73">
        <f>+J158+K158+L158+O158+Q158</f>
        <v>1886.65</v>
      </c>
      <c r="T158" s="73">
        <f>+M158+N158+P158</f>
        <v>4832.1000000000004</v>
      </c>
      <c r="U158" s="115">
        <f>+I158-S158</f>
        <v>29613.35</v>
      </c>
      <c r="V158" s="77">
        <v>112</v>
      </c>
    </row>
    <row r="159" spans="1:22" s="30" customFormat="1" ht="18" customHeight="1" thickBot="1" x14ac:dyDescent="0.3">
      <c r="A159" s="275">
        <v>5</v>
      </c>
      <c r="B159" s="276" t="s">
        <v>174</v>
      </c>
      <c r="C159" s="141" t="s">
        <v>34</v>
      </c>
      <c r="D159" s="141" t="s">
        <v>168</v>
      </c>
      <c r="E159" s="277" t="s">
        <v>172</v>
      </c>
      <c r="F159" s="124" t="s">
        <v>36</v>
      </c>
      <c r="G159" s="57">
        <v>44501</v>
      </c>
      <c r="H159" s="57">
        <v>44682</v>
      </c>
      <c r="I159" s="59">
        <v>31500</v>
      </c>
      <c r="J159" s="59">
        <v>0</v>
      </c>
      <c r="K159" s="59">
        <v>25</v>
      </c>
      <c r="L159" s="127">
        <f>+I159*2.87%</f>
        <v>904.05</v>
      </c>
      <c r="M159" s="127">
        <f>+I159*7.1%</f>
        <v>2236.5</v>
      </c>
      <c r="N159" s="127">
        <f>+I159*1.15%</f>
        <v>362.25</v>
      </c>
      <c r="O159" s="127">
        <f>+I159*3.04%</f>
        <v>957.6</v>
      </c>
      <c r="P159" s="127">
        <f>+I159*7.09%</f>
        <v>2233.3500000000004</v>
      </c>
      <c r="Q159" s="128">
        <v>0</v>
      </c>
      <c r="R159" s="127">
        <f>SUM(K159:P159)</f>
        <v>6718.7500000000009</v>
      </c>
      <c r="S159" s="127">
        <f>+J159+K159+L159+O159+Q159</f>
        <v>1886.65</v>
      </c>
      <c r="T159" s="127">
        <f>+M159+N159+P159</f>
        <v>4832.1000000000004</v>
      </c>
      <c r="U159" s="129">
        <f>+I159-S159</f>
        <v>29613.35</v>
      </c>
      <c r="V159" s="130">
        <v>112</v>
      </c>
    </row>
    <row r="160" spans="1:22" s="30" customFormat="1" ht="18" customHeight="1" thickBot="1" x14ac:dyDescent="0.3">
      <c r="A160" s="107"/>
      <c r="B160" s="88"/>
      <c r="C160" s="88"/>
      <c r="D160" s="88"/>
      <c r="E160" s="88"/>
      <c r="F160" s="88"/>
      <c r="G160" s="88"/>
      <c r="H160" s="89"/>
      <c r="I160" s="108">
        <f>SUM(I155:I159)</f>
        <v>174500</v>
      </c>
      <c r="J160" s="108">
        <f t="shared" ref="J160:U160" si="57">SUM(J155:J159)</f>
        <v>1148.33</v>
      </c>
      <c r="K160" s="108">
        <f t="shared" si="57"/>
        <v>125</v>
      </c>
      <c r="L160" s="108">
        <f t="shared" si="57"/>
        <v>5008.1500000000005</v>
      </c>
      <c r="M160" s="108">
        <f t="shared" si="57"/>
        <v>12389.5</v>
      </c>
      <c r="N160" s="108">
        <f t="shared" si="57"/>
        <v>2006.75</v>
      </c>
      <c r="O160" s="108">
        <f t="shared" si="57"/>
        <v>5304.8</v>
      </c>
      <c r="P160" s="108">
        <f t="shared" si="57"/>
        <v>12372.050000000001</v>
      </c>
      <c r="Q160" s="108">
        <f t="shared" si="57"/>
        <v>1350.12</v>
      </c>
      <c r="R160" s="108">
        <f t="shared" si="57"/>
        <v>37206.25</v>
      </c>
      <c r="S160" s="108">
        <f t="shared" si="57"/>
        <v>12936.4</v>
      </c>
      <c r="T160" s="108">
        <f t="shared" si="57"/>
        <v>26768.299999999996</v>
      </c>
      <c r="U160" s="108">
        <f t="shared" si="57"/>
        <v>161563.6</v>
      </c>
      <c r="V160" s="91"/>
    </row>
    <row r="161" spans="1:22" s="30" customFormat="1" ht="18" customHeight="1" thickBot="1" x14ac:dyDescent="0.3">
      <c r="A161" s="92" t="s">
        <v>175</v>
      </c>
      <c r="B161" s="93"/>
      <c r="C161" s="93"/>
      <c r="D161" s="93"/>
      <c r="E161" s="94"/>
      <c r="F161" s="92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</row>
    <row r="162" spans="1:22" s="30" customFormat="1" ht="31.5" x14ac:dyDescent="0.25">
      <c r="A162" s="278">
        <v>1</v>
      </c>
      <c r="B162" s="279" t="s">
        <v>176</v>
      </c>
      <c r="C162" s="54" t="s">
        <v>34</v>
      </c>
      <c r="D162" s="280" t="s">
        <v>175</v>
      </c>
      <c r="E162" s="281" t="s">
        <v>177</v>
      </c>
      <c r="F162" s="163" t="s">
        <v>36</v>
      </c>
      <c r="G162" s="258">
        <v>44501</v>
      </c>
      <c r="H162" s="258">
        <v>44682</v>
      </c>
      <c r="I162" s="231">
        <v>25725</v>
      </c>
      <c r="J162" s="61">
        <v>0</v>
      </c>
      <c r="K162" s="61">
        <v>25</v>
      </c>
      <c r="L162" s="61">
        <f>+I162*2.87%</f>
        <v>738.3075</v>
      </c>
      <c r="M162" s="61">
        <f>+I162*7.1%</f>
        <v>1826.4749999999999</v>
      </c>
      <c r="N162" s="61">
        <f>+I162*1.15%</f>
        <v>295.83749999999998</v>
      </c>
      <c r="O162" s="61">
        <f>+I162*3.04%</f>
        <v>782.04</v>
      </c>
      <c r="P162" s="61">
        <f>+I162*7.09%</f>
        <v>1823.9025000000001</v>
      </c>
      <c r="Q162" s="164">
        <v>0</v>
      </c>
      <c r="R162" s="61">
        <f>SUM(K162:P162)</f>
        <v>5491.5625</v>
      </c>
      <c r="S162" s="61">
        <f>+J162+K162+L162+O162+Q162</f>
        <v>1545.3474999999999</v>
      </c>
      <c r="T162" s="61">
        <f>+M162+N162+P162</f>
        <v>3946.2150000000001</v>
      </c>
      <c r="U162" s="167">
        <f>+I162-S162</f>
        <v>24179.6525</v>
      </c>
      <c r="V162" s="65">
        <v>112</v>
      </c>
    </row>
    <row r="163" spans="1:22" s="222" customFormat="1" ht="32.25" thickBot="1" x14ac:dyDescent="0.3">
      <c r="A163" s="282">
        <v>2</v>
      </c>
      <c r="B163" s="283" t="s">
        <v>178</v>
      </c>
      <c r="C163" s="141" t="s">
        <v>38</v>
      </c>
      <c r="D163" s="284" t="s">
        <v>175</v>
      </c>
      <c r="E163" s="285" t="s">
        <v>177</v>
      </c>
      <c r="F163" s="124" t="s">
        <v>36</v>
      </c>
      <c r="G163" s="57">
        <v>44378</v>
      </c>
      <c r="H163" s="57">
        <v>44562</v>
      </c>
      <c r="I163" s="286">
        <v>25725</v>
      </c>
      <c r="J163" s="127">
        <v>0</v>
      </c>
      <c r="K163" s="127">
        <v>25</v>
      </c>
      <c r="L163" s="127">
        <f>+I163*2.87%</f>
        <v>738.3075</v>
      </c>
      <c r="M163" s="127">
        <f>+I163*7.1%</f>
        <v>1826.4749999999999</v>
      </c>
      <c r="N163" s="127">
        <f>+I163*1.15%</f>
        <v>295.83749999999998</v>
      </c>
      <c r="O163" s="127">
        <f>+I163*3.04%</f>
        <v>782.04</v>
      </c>
      <c r="P163" s="127">
        <f>+I163*7.09%</f>
        <v>1823.9025000000001</v>
      </c>
      <c r="Q163" s="126">
        <v>0</v>
      </c>
      <c r="R163" s="127">
        <f>SUM(K163:P163)</f>
        <v>5491.5625</v>
      </c>
      <c r="S163" s="127">
        <f>+J163+K163+L163+O163+Q163</f>
        <v>1545.3474999999999</v>
      </c>
      <c r="T163" s="127">
        <f>+M163+N163+P163</f>
        <v>3946.2150000000001</v>
      </c>
      <c r="U163" s="129">
        <f>+I163-S163</f>
        <v>24179.6525</v>
      </c>
      <c r="V163" s="130">
        <v>112</v>
      </c>
    </row>
    <row r="164" spans="1:22" s="30" customFormat="1" ht="16.5" thickBot="1" x14ac:dyDescent="0.3">
      <c r="A164" s="287"/>
      <c r="B164" s="288"/>
      <c r="C164" s="288"/>
      <c r="D164" s="288"/>
      <c r="E164" s="288"/>
      <c r="F164" s="288"/>
      <c r="G164" s="288"/>
      <c r="H164" s="288"/>
      <c r="I164" s="108">
        <f>SUM(I162:I163)</f>
        <v>51450</v>
      </c>
      <c r="J164" s="108">
        <f t="shared" ref="J164:U164" si="58">SUM(J162:J163)</f>
        <v>0</v>
      </c>
      <c r="K164" s="108">
        <f t="shared" si="58"/>
        <v>50</v>
      </c>
      <c r="L164" s="108">
        <f t="shared" si="58"/>
        <v>1476.615</v>
      </c>
      <c r="M164" s="108">
        <f t="shared" si="58"/>
        <v>3652.95</v>
      </c>
      <c r="N164" s="108">
        <f t="shared" si="58"/>
        <v>591.67499999999995</v>
      </c>
      <c r="O164" s="108">
        <f t="shared" si="58"/>
        <v>1564.08</v>
      </c>
      <c r="P164" s="108">
        <f t="shared" si="58"/>
        <v>3647.8050000000003</v>
      </c>
      <c r="Q164" s="108">
        <f t="shared" si="58"/>
        <v>0</v>
      </c>
      <c r="R164" s="108">
        <f t="shared" si="58"/>
        <v>10983.125</v>
      </c>
      <c r="S164" s="108">
        <f t="shared" si="58"/>
        <v>3090.6949999999997</v>
      </c>
      <c r="T164" s="108">
        <f t="shared" si="58"/>
        <v>7892.43</v>
      </c>
      <c r="U164" s="108">
        <f t="shared" si="58"/>
        <v>48359.305</v>
      </c>
      <c r="V164" s="91"/>
    </row>
    <row r="165" spans="1:22" s="30" customFormat="1" ht="16.5" thickBot="1" x14ac:dyDescent="0.3">
      <c r="A165" s="287"/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9"/>
    </row>
    <row r="166" spans="1:22" s="30" customFormat="1" ht="18" customHeight="1" thickBot="1" x14ac:dyDescent="0.3">
      <c r="A166" s="92" t="s">
        <v>179</v>
      </c>
      <c r="B166" s="93"/>
      <c r="C166" s="93"/>
      <c r="D166" s="93"/>
      <c r="E166" s="94"/>
      <c r="F166" s="92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</row>
    <row r="167" spans="1:22" s="222" customFormat="1" ht="27.95" customHeight="1" thickBot="1" x14ac:dyDescent="0.3">
      <c r="A167" s="290">
        <v>1</v>
      </c>
      <c r="B167" s="291" t="s">
        <v>180</v>
      </c>
      <c r="C167" s="68" t="s">
        <v>34</v>
      </c>
      <c r="D167" s="292" t="s">
        <v>181</v>
      </c>
      <c r="E167" s="293" t="s">
        <v>75</v>
      </c>
      <c r="F167" s="163" t="s">
        <v>36</v>
      </c>
      <c r="G167" s="57">
        <v>44501</v>
      </c>
      <c r="H167" s="57">
        <v>44682</v>
      </c>
      <c r="I167" s="231">
        <v>50000</v>
      </c>
      <c r="J167" s="231">
        <v>1854</v>
      </c>
      <c r="K167" s="231">
        <v>25</v>
      </c>
      <c r="L167" s="231">
        <f>+I167*2.87%</f>
        <v>1435</v>
      </c>
      <c r="M167" s="231">
        <f>+I167*7.1%</f>
        <v>3549.9999999999995</v>
      </c>
      <c r="N167" s="231">
        <f>+I167*1.15%</f>
        <v>575</v>
      </c>
      <c r="O167" s="231">
        <f>+I167*3.04%</f>
        <v>1520</v>
      </c>
      <c r="P167" s="231">
        <f>+I167*7.09%</f>
        <v>3545.0000000000005</v>
      </c>
      <c r="Q167" s="164">
        <v>0</v>
      </c>
      <c r="R167" s="231">
        <f>SUM(K167:P167)</f>
        <v>10650</v>
      </c>
      <c r="S167" s="231">
        <f>+J167+K167+L167+O167+Q167</f>
        <v>4834</v>
      </c>
      <c r="T167" s="231">
        <f>+M167+N167+P167</f>
        <v>7670</v>
      </c>
      <c r="U167" s="232">
        <f>+I167-S167</f>
        <v>45166</v>
      </c>
      <c r="V167" s="65">
        <v>112</v>
      </c>
    </row>
    <row r="168" spans="1:22" s="30" customFormat="1" ht="18" customHeight="1" thickBot="1" x14ac:dyDescent="0.3">
      <c r="A168" s="107"/>
      <c r="B168" s="88"/>
      <c r="C168" s="88"/>
      <c r="D168" s="88"/>
      <c r="E168" s="88"/>
      <c r="F168" s="88"/>
      <c r="G168" s="88"/>
      <c r="H168" s="89"/>
      <c r="I168" s="108">
        <f>SUM(I167)</f>
        <v>50000</v>
      </c>
      <c r="J168" s="108">
        <f t="shared" ref="J168:U168" si="59">SUM(J167)</f>
        <v>1854</v>
      </c>
      <c r="K168" s="108">
        <f t="shared" si="59"/>
        <v>25</v>
      </c>
      <c r="L168" s="108">
        <f t="shared" si="59"/>
        <v>1435</v>
      </c>
      <c r="M168" s="108">
        <f t="shared" si="59"/>
        <v>3549.9999999999995</v>
      </c>
      <c r="N168" s="108">
        <f t="shared" si="59"/>
        <v>575</v>
      </c>
      <c r="O168" s="108">
        <f t="shared" si="59"/>
        <v>1520</v>
      </c>
      <c r="P168" s="108">
        <f t="shared" si="59"/>
        <v>3545.0000000000005</v>
      </c>
      <c r="Q168" s="108">
        <f t="shared" si="59"/>
        <v>0</v>
      </c>
      <c r="R168" s="108">
        <f t="shared" si="59"/>
        <v>10650</v>
      </c>
      <c r="S168" s="108">
        <f t="shared" si="59"/>
        <v>4834</v>
      </c>
      <c r="T168" s="108">
        <f t="shared" si="59"/>
        <v>7670</v>
      </c>
      <c r="U168" s="108">
        <f t="shared" si="59"/>
        <v>45166</v>
      </c>
      <c r="V168" s="91"/>
    </row>
    <row r="169" spans="1:22" s="30" customFormat="1" ht="10.5" customHeight="1" thickBot="1" x14ac:dyDescent="0.3">
      <c r="A169" s="287"/>
      <c r="B169" s="294"/>
      <c r="C169" s="294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95"/>
      <c r="R169" s="288"/>
      <c r="S169" s="288"/>
      <c r="T169" s="288"/>
      <c r="U169" s="288"/>
      <c r="V169" s="289"/>
    </row>
    <row r="170" spans="1:22" s="30" customFormat="1" ht="16.5" customHeight="1" thickBot="1" x14ac:dyDescent="0.3">
      <c r="A170" s="296" t="s">
        <v>182</v>
      </c>
      <c r="B170" s="297"/>
      <c r="C170" s="297"/>
      <c r="D170" s="297"/>
      <c r="E170" s="297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9"/>
    </row>
    <row r="171" spans="1:22" s="30" customFormat="1" ht="30" x14ac:dyDescent="0.25">
      <c r="A171" s="52">
        <v>1</v>
      </c>
      <c r="B171" s="198" t="s">
        <v>183</v>
      </c>
      <c r="C171" s="199" t="s">
        <v>38</v>
      </c>
      <c r="D171" s="200" t="s">
        <v>184</v>
      </c>
      <c r="E171" s="199" t="s">
        <v>152</v>
      </c>
      <c r="F171" s="300" t="s">
        <v>36</v>
      </c>
      <c r="G171" s="259">
        <v>44515</v>
      </c>
      <c r="H171" s="258">
        <v>44696</v>
      </c>
      <c r="I171" s="301">
        <v>100000</v>
      </c>
      <c r="J171" s="301">
        <v>12105.37</v>
      </c>
      <c r="K171" s="301">
        <v>25</v>
      </c>
      <c r="L171" s="302">
        <f t="shared" ref="L171:L176" si="60">+I171*2.87%</f>
        <v>2870</v>
      </c>
      <c r="M171" s="302">
        <f t="shared" ref="M171:M176" si="61">+I171*7.1%</f>
        <v>7099.9999999999991</v>
      </c>
      <c r="N171" s="302">
        <v>717.6</v>
      </c>
      <c r="O171" s="302">
        <f t="shared" ref="O171:O176" si="62">+I171*3.04%</f>
        <v>3040</v>
      </c>
      <c r="P171" s="302">
        <f t="shared" ref="P171:P176" si="63">+I171*7.09%</f>
        <v>7090.0000000000009</v>
      </c>
      <c r="Q171" s="303">
        <v>0</v>
      </c>
      <c r="R171" s="302">
        <f t="shared" ref="R171:R176" si="64">SUM(K171:P171)</f>
        <v>20842.600000000002</v>
      </c>
      <c r="S171" s="302">
        <f t="shared" ref="S171:S176" si="65">+J171+K171+L171+O171+Q171</f>
        <v>18040.370000000003</v>
      </c>
      <c r="T171" s="302">
        <f t="shared" ref="T171:T176" si="66">+M171+N171+P171</f>
        <v>14907.6</v>
      </c>
      <c r="U171" s="304">
        <f t="shared" ref="U171:U176" si="67">+I171-S171</f>
        <v>81959.63</v>
      </c>
      <c r="V171" s="305">
        <v>112</v>
      </c>
    </row>
    <row r="172" spans="1:22" s="30" customFormat="1" ht="30" x14ac:dyDescent="0.25">
      <c r="A172" s="66">
        <v>2</v>
      </c>
      <c r="B172" s="306" t="s">
        <v>185</v>
      </c>
      <c r="C172" s="68" t="s">
        <v>38</v>
      </c>
      <c r="D172" s="212" t="s">
        <v>184</v>
      </c>
      <c r="E172" s="183" t="s">
        <v>186</v>
      </c>
      <c r="F172" s="300" t="s">
        <v>36</v>
      </c>
      <c r="G172" s="307">
        <v>44515</v>
      </c>
      <c r="H172" s="71">
        <v>44696</v>
      </c>
      <c r="I172" s="308">
        <v>80000</v>
      </c>
      <c r="J172" s="308">
        <v>7400.87</v>
      </c>
      <c r="K172" s="308">
        <v>25</v>
      </c>
      <c r="L172" s="309">
        <f t="shared" si="60"/>
        <v>2296</v>
      </c>
      <c r="M172" s="309">
        <f t="shared" si="61"/>
        <v>5679.9999999999991</v>
      </c>
      <c r="N172" s="113">
        <v>717.6</v>
      </c>
      <c r="O172" s="309">
        <f t="shared" si="62"/>
        <v>2432</v>
      </c>
      <c r="P172" s="309">
        <f t="shared" si="63"/>
        <v>5672</v>
      </c>
      <c r="Q172" s="310">
        <v>0</v>
      </c>
      <c r="R172" s="309">
        <f t="shared" si="64"/>
        <v>16822.599999999999</v>
      </c>
      <c r="S172" s="309">
        <f t="shared" si="65"/>
        <v>12153.869999999999</v>
      </c>
      <c r="T172" s="309">
        <f t="shared" si="66"/>
        <v>12069.599999999999</v>
      </c>
      <c r="U172" s="311">
        <f t="shared" si="67"/>
        <v>67846.13</v>
      </c>
      <c r="V172" s="305">
        <v>112</v>
      </c>
    </row>
    <row r="173" spans="1:22" s="30" customFormat="1" ht="30" customHeight="1" x14ac:dyDescent="0.25">
      <c r="A173" s="66">
        <v>3</v>
      </c>
      <c r="B173" s="306" t="s">
        <v>187</v>
      </c>
      <c r="C173" s="183" t="s">
        <v>38</v>
      </c>
      <c r="D173" s="212" t="s">
        <v>184</v>
      </c>
      <c r="E173" s="183" t="s">
        <v>188</v>
      </c>
      <c r="F173" s="300" t="s">
        <v>36</v>
      </c>
      <c r="G173" s="57">
        <v>44348</v>
      </c>
      <c r="H173" s="312">
        <v>44531</v>
      </c>
      <c r="I173" s="301">
        <v>40000</v>
      </c>
      <c r="J173" s="301">
        <v>442.65</v>
      </c>
      <c r="K173" s="301">
        <v>25</v>
      </c>
      <c r="L173" s="309">
        <f t="shared" si="60"/>
        <v>1148</v>
      </c>
      <c r="M173" s="302">
        <f t="shared" si="61"/>
        <v>2839.9999999999995</v>
      </c>
      <c r="N173" s="114">
        <f>I173*1.15%</f>
        <v>460</v>
      </c>
      <c r="O173" s="302">
        <f t="shared" si="62"/>
        <v>1216</v>
      </c>
      <c r="P173" s="302">
        <f t="shared" si="63"/>
        <v>2836</v>
      </c>
      <c r="Q173" s="303">
        <v>0</v>
      </c>
      <c r="R173" s="302">
        <f t="shared" si="64"/>
        <v>8525</v>
      </c>
      <c r="S173" s="302">
        <f t="shared" si="65"/>
        <v>2831.65</v>
      </c>
      <c r="T173" s="302">
        <f t="shared" si="66"/>
        <v>6136</v>
      </c>
      <c r="U173" s="304">
        <f t="shared" si="67"/>
        <v>37168.35</v>
      </c>
      <c r="V173" s="305">
        <v>112</v>
      </c>
    </row>
    <row r="174" spans="1:22" s="30" customFormat="1" ht="30" customHeight="1" x14ac:dyDescent="0.25">
      <c r="A174" s="66">
        <v>4</v>
      </c>
      <c r="B174" s="306" t="s">
        <v>189</v>
      </c>
      <c r="C174" s="183" t="s">
        <v>34</v>
      </c>
      <c r="D174" s="212" t="s">
        <v>184</v>
      </c>
      <c r="E174" s="183" t="s">
        <v>92</v>
      </c>
      <c r="F174" s="300" t="s">
        <v>36</v>
      </c>
      <c r="G174" s="71">
        <v>44440</v>
      </c>
      <c r="H174" s="313">
        <v>44621</v>
      </c>
      <c r="I174" s="301">
        <v>60000</v>
      </c>
      <c r="J174" s="308">
        <v>3486.68</v>
      </c>
      <c r="K174" s="308">
        <v>25</v>
      </c>
      <c r="L174" s="309">
        <f t="shared" si="60"/>
        <v>1722</v>
      </c>
      <c r="M174" s="309">
        <f t="shared" si="61"/>
        <v>4260</v>
      </c>
      <c r="N174" s="113">
        <f>I174*1.15%</f>
        <v>690</v>
      </c>
      <c r="O174" s="309">
        <f t="shared" si="62"/>
        <v>1824</v>
      </c>
      <c r="P174" s="309">
        <f t="shared" si="63"/>
        <v>4254</v>
      </c>
      <c r="Q174" s="310">
        <v>0</v>
      </c>
      <c r="R174" s="309">
        <f t="shared" si="64"/>
        <v>12775</v>
      </c>
      <c r="S174" s="309">
        <f t="shared" si="65"/>
        <v>7057.68</v>
      </c>
      <c r="T174" s="309">
        <f t="shared" si="66"/>
        <v>9204</v>
      </c>
      <c r="U174" s="311">
        <f t="shared" si="67"/>
        <v>52942.32</v>
      </c>
      <c r="V174" s="305">
        <v>112</v>
      </c>
    </row>
    <row r="175" spans="1:22" s="30" customFormat="1" ht="30" customHeight="1" x14ac:dyDescent="0.25">
      <c r="A175" s="66">
        <v>5</v>
      </c>
      <c r="B175" s="306" t="s">
        <v>190</v>
      </c>
      <c r="C175" s="183" t="s">
        <v>34</v>
      </c>
      <c r="D175" s="212" t="s">
        <v>184</v>
      </c>
      <c r="E175" s="183" t="s">
        <v>191</v>
      </c>
      <c r="F175" s="300" t="s">
        <v>36</v>
      </c>
      <c r="G175" s="71">
        <v>44440</v>
      </c>
      <c r="H175" s="313">
        <v>44621</v>
      </c>
      <c r="I175" s="301">
        <v>60000</v>
      </c>
      <c r="J175" s="308">
        <v>3486.68</v>
      </c>
      <c r="K175" s="308">
        <v>25</v>
      </c>
      <c r="L175" s="309">
        <f t="shared" si="60"/>
        <v>1722</v>
      </c>
      <c r="M175" s="309">
        <f t="shared" si="61"/>
        <v>4260</v>
      </c>
      <c r="N175" s="113">
        <f>I175*1.15%</f>
        <v>690</v>
      </c>
      <c r="O175" s="309">
        <f t="shared" si="62"/>
        <v>1824</v>
      </c>
      <c r="P175" s="309">
        <f t="shared" si="63"/>
        <v>4254</v>
      </c>
      <c r="Q175" s="310">
        <v>0</v>
      </c>
      <c r="R175" s="309">
        <f t="shared" si="64"/>
        <v>12775</v>
      </c>
      <c r="S175" s="309">
        <f t="shared" si="65"/>
        <v>7057.68</v>
      </c>
      <c r="T175" s="309">
        <f t="shared" si="66"/>
        <v>9204</v>
      </c>
      <c r="U175" s="311">
        <f t="shared" si="67"/>
        <v>52942.32</v>
      </c>
      <c r="V175" s="305">
        <v>112</v>
      </c>
    </row>
    <row r="176" spans="1:22" s="30" customFormat="1" ht="36" customHeight="1" thickBot="1" x14ac:dyDescent="0.3">
      <c r="A176" s="80">
        <v>6</v>
      </c>
      <c r="B176" s="202" t="s">
        <v>192</v>
      </c>
      <c r="C176" s="171" t="s">
        <v>38</v>
      </c>
      <c r="D176" s="203" t="s">
        <v>184</v>
      </c>
      <c r="E176" s="171" t="s">
        <v>92</v>
      </c>
      <c r="F176" s="300" t="s">
        <v>36</v>
      </c>
      <c r="G176" s="71">
        <v>44348</v>
      </c>
      <c r="H176" s="313">
        <v>44531</v>
      </c>
      <c r="I176" s="301">
        <v>45000</v>
      </c>
      <c r="J176" s="301">
        <v>1148.33</v>
      </c>
      <c r="K176" s="301">
        <v>25</v>
      </c>
      <c r="L176" s="302">
        <f t="shared" si="60"/>
        <v>1291.5</v>
      </c>
      <c r="M176" s="302">
        <f t="shared" si="61"/>
        <v>3194.9999999999995</v>
      </c>
      <c r="N176" s="114">
        <f>I176*1.15%</f>
        <v>517.5</v>
      </c>
      <c r="O176" s="302">
        <f t="shared" si="62"/>
        <v>1368</v>
      </c>
      <c r="P176" s="302">
        <f t="shared" si="63"/>
        <v>3190.5</v>
      </c>
      <c r="Q176" s="303">
        <v>0</v>
      </c>
      <c r="R176" s="302">
        <f t="shared" si="64"/>
        <v>9587.5</v>
      </c>
      <c r="S176" s="302">
        <f t="shared" si="65"/>
        <v>3832.83</v>
      </c>
      <c r="T176" s="302">
        <f t="shared" si="66"/>
        <v>6903</v>
      </c>
      <c r="U176" s="304">
        <f t="shared" si="67"/>
        <v>41167.17</v>
      </c>
      <c r="V176" s="305">
        <v>112</v>
      </c>
    </row>
    <row r="177" spans="1:22" s="30" customFormat="1" ht="18" customHeight="1" thickBot="1" x14ac:dyDescent="0.3">
      <c r="A177" s="87"/>
      <c r="B177" s="135"/>
      <c r="C177" s="135"/>
      <c r="D177" s="135"/>
      <c r="E177" s="135"/>
      <c r="F177" s="88"/>
      <c r="G177" s="88"/>
      <c r="H177" s="89"/>
      <c r="I177" s="108">
        <f>SUM(I171:I176)</f>
        <v>385000</v>
      </c>
      <c r="J177" s="108">
        <f t="shared" ref="J177:U177" si="68">SUM(J171:J176)</f>
        <v>28070.58</v>
      </c>
      <c r="K177" s="108">
        <f t="shared" si="68"/>
        <v>150</v>
      </c>
      <c r="L177" s="108">
        <f t="shared" si="68"/>
        <v>11049.5</v>
      </c>
      <c r="M177" s="108">
        <f t="shared" si="68"/>
        <v>27335</v>
      </c>
      <c r="N177" s="108">
        <f t="shared" si="68"/>
        <v>3792.7</v>
      </c>
      <c r="O177" s="108">
        <f t="shared" si="68"/>
        <v>11704</v>
      </c>
      <c r="P177" s="108">
        <f t="shared" si="68"/>
        <v>27296.5</v>
      </c>
      <c r="Q177" s="108">
        <f t="shared" si="68"/>
        <v>0</v>
      </c>
      <c r="R177" s="108">
        <f t="shared" si="68"/>
        <v>81327.7</v>
      </c>
      <c r="S177" s="108">
        <f t="shared" si="68"/>
        <v>50974.080000000002</v>
      </c>
      <c r="T177" s="108">
        <f t="shared" si="68"/>
        <v>58424.2</v>
      </c>
      <c r="U177" s="108">
        <f t="shared" si="68"/>
        <v>334025.92</v>
      </c>
      <c r="V177" s="314"/>
    </row>
    <row r="178" spans="1:22" s="30" customFormat="1" ht="8.1" customHeight="1" thickBot="1" x14ac:dyDescent="0.3">
      <c r="A178" s="315"/>
      <c r="B178" s="316"/>
      <c r="C178" s="316"/>
      <c r="D178" s="316"/>
      <c r="E178" s="316"/>
      <c r="F178" s="316"/>
      <c r="G178" s="316"/>
      <c r="H178" s="316"/>
      <c r="I178" s="317"/>
      <c r="J178" s="317"/>
      <c r="K178" s="317"/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8"/>
    </row>
    <row r="179" spans="1:22" s="30" customFormat="1" ht="16.5" customHeight="1" thickBot="1" x14ac:dyDescent="0.3">
      <c r="A179" s="319" t="s">
        <v>193</v>
      </c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320"/>
    </row>
    <row r="180" spans="1:22" s="30" customFormat="1" ht="21.75" customHeight="1" x14ac:dyDescent="0.25">
      <c r="A180" s="52">
        <v>1</v>
      </c>
      <c r="B180" s="321" t="s">
        <v>194</v>
      </c>
      <c r="C180" s="199" t="s">
        <v>38</v>
      </c>
      <c r="D180" s="322" t="s">
        <v>195</v>
      </c>
      <c r="E180" s="322" t="s">
        <v>106</v>
      </c>
      <c r="F180" s="300" t="s">
        <v>36</v>
      </c>
      <c r="G180" s="57">
        <v>44501</v>
      </c>
      <c r="H180" s="57">
        <v>44682</v>
      </c>
      <c r="I180" s="301">
        <v>100000</v>
      </c>
      <c r="J180" s="301">
        <v>12105.37</v>
      </c>
      <c r="K180" s="301">
        <v>25</v>
      </c>
      <c r="L180" s="302">
        <f>+I180*2.87%</f>
        <v>2870</v>
      </c>
      <c r="M180" s="302">
        <f>+I180*7.1%</f>
        <v>7099.9999999999991</v>
      </c>
      <c r="N180" s="302">
        <v>717.6</v>
      </c>
      <c r="O180" s="302">
        <f>+I180*3.04%</f>
        <v>3040</v>
      </c>
      <c r="P180" s="302">
        <f>+I180*7.09%</f>
        <v>7090.0000000000009</v>
      </c>
      <c r="Q180" s="303">
        <v>0</v>
      </c>
      <c r="R180" s="302">
        <f>SUM(K180:P180)</f>
        <v>20842.600000000002</v>
      </c>
      <c r="S180" s="302">
        <f>+J180+K180+L180+O180+Q180</f>
        <v>18040.370000000003</v>
      </c>
      <c r="T180" s="302">
        <f>+M180+N180+P180</f>
        <v>14907.6</v>
      </c>
      <c r="U180" s="323">
        <f>+I180-S180</f>
        <v>81959.63</v>
      </c>
      <c r="V180" s="324">
        <v>112</v>
      </c>
    </row>
    <row r="181" spans="1:22" s="30" customFormat="1" ht="30" customHeight="1" x14ac:dyDescent="0.25">
      <c r="A181" s="66">
        <v>2</v>
      </c>
      <c r="B181" s="321" t="s">
        <v>196</v>
      </c>
      <c r="C181" s="206" t="s">
        <v>34</v>
      </c>
      <c r="D181" s="322" t="s">
        <v>195</v>
      </c>
      <c r="E181" s="322" t="s">
        <v>197</v>
      </c>
      <c r="F181" s="300" t="s">
        <v>36</v>
      </c>
      <c r="G181" s="71">
        <v>44348</v>
      </c>
      <c r="H181" s="313">
        <v>44531</v>
      </c>
      <c r="I181" s="301">
        <v>40000</v>
      </c>
      <c r="J181" s="301">
        <v>442.65</v>
      </c>
      <c r="K181" s="301">
        <v>25</v>
      </c>
      <c r="L181" s="302">
        <f>+I181*2.87%</f>
        <v>1148</v>
      </c>
      <c r="M181" s="302">
        <f>+I181*7.1%</f>
        <v>2839.9999999999995</v>
      </c>
      <c r="N181" s="114">
        <f>I181*1.15%</f>
        <v>460</v>
      </c>
      <c r="O181" s="302">
        <f>+I181*3.04%</f>
        <v>1216</v>
      </c>
      <c r="P181" s="302">
        <f>+I181*7.09%</f>
        <v>2836</v>
      </c>
      <c r="Q181" s="303">
        <v>0</v>
      </c>
      <c r="R181" s="302">
        <f>SUM(K181:P181)</f>
        <v>8525</v>
      </c>
      <c r="S181" s="302">
        <f>+J181+K181+L181+O181+Q181</f>
        <v>2831.65</v>
      </c>
      <c r="T181" s="302">
        <f>+M181+N181+P181</f>
        <v>6136</v>
      </c>
      <c r="U181" s="323">
        <f>+I181-S181</f>
        <v>37168.35</v>
      </c>
      <c r="V181" s="130">
        <v>112</v>
      </c>
    </row>
    <row r="182" spans="1:22" s="30" customFormat="1" ht="36" customHeight="1" thickBot="1" x14ac:dyDescent="0.3">
      <c r="A182" s="80">
        <v>3</v>
      </c>
      <c r="B182" s="321" t="s">
        <v>198</v>
      </c>
      <c r="C182" s="183" t="s">
        <v>34</v>
      </c>
      <c r="D182" s="322" t="s">
        <v>195</v>
      </c>
      <c r="E182" s="322" t="s">
        <v>199</v>
      </c>
      <c r="F182" s="300" t="s">
        <v>36</v>
      </c>
      <c r="G182" s="71">
        <v>44348</v>
      </c>
      <c r="H182" s="313">
        <v>44531</v>
      </c>
      <c r="I182" s="301">
        <v>29400</v>
      </c>
      <c r="J182" s="301">
        <v>0</v>
      </c>
      <c r="K182" s="301">
        <v>25</v>
      </c>
      <c r="L182" s="302">
        <f>+I182*2.87%</f>
        <v>843.78</v>
      </c>
      <c r="M182" s="302">
        <f>+I182*7.1%</f>
        <v>2087.3999999999996</v>
      </c>
      <c r="N182" s="114">
        <f>I182*1.15%</f>
        <v>338.09999999999997</v>
      </c>
      <c r="O182" s="302">
        <f>+I182*3.04%</f>
        <v>893.76</v>
      </c>
      <c r="P182" s="302">
        <f>+I182*7.09%</f>
        <v>2084.46</v>
      </c>
      <c r="Q182" s="303">
        <v>0</v>
      </c>
      <c r="R182" s="302">
        <f>SUM(K182:P182)</f>
        <v>6272.4999999999991</v>
      </c>
      <c r="S182" s="302">
        <f>+J182+K182+L182+O182+Q182</f>
        <v>1762.54</v>
      </c>
      <c r="T182" s="302">
        <f>+M182+N182+P182</f>
        <v>4509.9599999999991</v>
      </c>
      <c r="U182" s="323">
        <f>+I182-S182</f>
        <v>27637.46</v>
      </c>
      <c r="V182" s="130">
        <v>112</v>
      </c>
    </row>
    <row r="183" spans="1:22" s="30" customFormat="1" ht="18" customHeight="1" thickBot="1" x14ac:dyDescent="0.3">
      <c r="A183" s="325"/>
      <c r="B183" s="326"/>
      <c r="C183" s="326"/>
      <c r="D183" s="326"/>
      <c r="E183" s="316"/>
      <c r="F183" s="316"/>
      <c r="G183" s="316"/>
      <c r="H183" s="316"/>
      <c r="I183" s="90">
        <f>SUM(I180:I182)</f>
        <v>169400</v>
      </c>
      <c r="J183" s="90">
        <f t="shared" ref="J183:U183" si="69">SUM(J180:J182)</f>
        <v>12548.02</v>
      </c>
      <c r="K183" s="90">
        <f t="shared" si="69"/>
        <v>75</v>
      </c>
      <c r="L183" s="90">
        <f t="shared" si="69"/>
        <v>4861.78</v>
      </c>
      <c r="M183" s="90">
        <f t="shared" si="69"/>
        <v>12027.399999999998</v>
      </c>
      <c r="N183" s="90">
        <f t="shared" si="69"/>
        <v>1515.6999999999998</v>
      </c>
      <c r="O183" s="90">
        <f t="shared" si="69"/>
        <v>5149.76</v>
      </c>
      <c r="P183" s="90">
        <f t="shared" si="69"/>
        <v>12010.46</v>
      </c>
      <c r="Q183" s="90">
        <f t="shared" si="69"/>
        <v>0</v>
      </c>
      <c r="R183" s="90">
        <f t="shared" si="69"/>
        <v>35640.1</v>
      </c>
      <c r="S183" s="90">
        <f t="shared" si="69"/>
        <v>22634.560000000005</v>
      </c>
      <c r="T183" s="90">
        <f t="shared" si="69"/>
        <v>25553.559999999998</v>
      </c>
      <c r="U183" s="90">
        <f t="shared" si="69"/>
        <v>146765.44</v>
      </c>
      <c r="V183" s="327"/>
    </row>
    <row r="184" spans="1:22" s="30" customFormat="1" ht="18" customHeight="1" thickBot="1" x14ac:dyDescent="0.3">
      <c r="A184" s="92" t="s">
        <v>200</v>
      </c>
      <c r="B184" s="93"/>
      <c r="C184" s="93"/>
      <c r="D184" s="93"/>
      <c r="E184" s="94"/>
      <c r="F184" s="92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</row>
    <row r="185" spans="1:22" s="222" customFormat="1" ht="32.25" thickBot="1" x14ac:dyDescent="0.3">
      <c r="A185" s="290">
        <v>1</v>
      </c>
      <c r="B185" s="291" t="s">
        <v>201</v>
      </c>
      <c r="C185" s="68" t="s">
        <v>34</v>
      </c>
      <c r="D185" s="328" t="s">
        <v>200</v>
      </c>
      <c r="E185" s="293" t="s">
        <v>75</v>
      </c>
      <c r="F185" s="163" t="s">
        <v>36</v>
      </c>
      <c r="G185" s="57">
        <v>44378</v>
      </c>
      <c r="H185" s="57">
        <v>44562</v>
      </c>
      <c r="I185" s="231">
        <v>75000</v>
      </c>
      <c r="J185" s="231">
        <v>6309.38</v>
      </c>
      <c r="K185" s="231">
        <v>25</v>
      </c>
      <c r="L185" s="231">
        <f>+I185*2.87%</f>
        <v>2152.5</v>
      </c>
      <c r="M185" s="231">
        <f>+I185*7.1%</f>
        <v>5324.9999999999991</v>
      </c>
      <c r="N185" s="231">
        <v>717.6</v>
      </c>
      <c r="O185" s="231">
        <f>+I185*3.04%</f>
        <v>2280</v>
      </c>
      <c r="P185" s="231">
        <f>+I185*7.09%</f>
        <v>5317.5</v>
      </c>
      <c r="Q185" s="164">
        <v>0</v>
      </c>
      <c r="R185" s="231">
        <f>SUM(K185:P185)</f>
        <v>15817.599999999999</v>
      </c>
      <c r="S185" s="231">
        <f>+J185+K185+L185+O185+Q185</f>
        <v>10766.880000000001</v>
      </c>
      <c r="T185" s="231">
        <f>+M185+N185+P185</f>
        <v>11360.099999999999</v>
      </c>
      <c r="U185" s="232">
        <f>+I185-S185</f>
        <v>64233.119999999995</v>
      </c>
      <c r="V185" s="65">
        <v>112</v>
      </c>
    </row>
    <row r="186" spans="1:22" s="30" customFormat="1" ht="16.5" thickBot="1" x14ac:dyDescent="0.3">
      <c r="A186" s="329"/>
      <c r="B186" s="330"/>
      <c r="C186" s="330"/>
      <c r="D186" s="330"/>
      <c r="E186" s="330"/>
      <c r="F186" s="330"/>
      <c r="G186" s="330"/>
      <c r="H186" s="330"/>
      <c r="I186" s="90">
        <f>SUM(I185)</f>
        <v>75000</v>
      </c>
      <c r="J186" s="90">
        <f t="shared" ref="J186:U186" si="70">SUM(J185)</f>
        <v>6309.38</v>
      </c>
      <c r="K186" s="90">
        <f t="shared" si="70"/>
        <v>25</v>
      </c>
      <c r="L186" s="90">
        <f t="shared" si="70"/>
        <v>2152.5</v>
      </c>
      <c r="M186" s="90">
        <f t="shared" si="70"/>
        <v>5324.9999999999991</v>
      </c>
      <c r="N186" s="90">
        <f t="shared" si="70"/>
        <v>717.6</v>
      </c>
      <c r="O186" s="90">
        <f t="shared" si="70"/>
        <v>2280</v>
      </c>
      <c r="P186" s="90">
        <f t="shared" si="70"/>
        <v>5317.5</v>
      </c>
      <c r="Q186" s="90">
        <f t="shared" si="70"/>
        <v>0</v>
      </c>
      <c r="R186" s="90">
        <f t="shared" si="70"/>
        <v>15817.599999999999</v>
      </c>
      <c r="S186" s="90">
        <f t="shared" si="70"/>
        <v>10766.880000000001</v>
      </c>
      <c r="T186" s="90">
        <f t="shared" si="70"/>
        <v>11360.099999999999</v>
      </c>
      <c r="U186" s="90">
        <f t="shared" si="70"/>
        <v>64233.119999999995</v>
      </c>
      <c r="V186" s="327"/>
    </row>
    <row r="187" spans="1:22" s="30" customFormat="1" ht="9.9499999999999993" customHeight="1" thickBot="1" x14ac:dyDescent="0.3">
      <c r="A187" s="329"/>
      <c r="B187" s="330"/>
      <c r="C187" s="330"/>
      <c r="D187" s="330"/>
      <c r="E187" s="330"/>
      <c r="F187" s="330"/>
      <c r="G187" s="330"/>
      <c r="H187" s="330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2"/>
    </row>
    <row r="188" spans="1:22" s="30" customFormat="1" ht="18" customHeight="1" thickBot="1" x14ac:dyDescent="0.3">
      <c r="A188" s="333" t="s">
        <v>202</v>
      </c>
      <c r="B188" s="159"/>
      <c r="C188" s="159"/>
      <c r="D188" s="159"/>
      <c r="E188" s="160"/>
      <c r="F188" s="92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</row>
    <row r="189" spans="1:22" s="30" customFormat="1" ht="18" customHeight="1" x14ac:dyDescent="0.25">
      <c r="A189" s="52">
        <v>1</v>
      </c>
      <c r="B189" s="334" t="s">
        <v>203</v>
      </c>
      <c r="C189" s="68" t="s">
        <v>34</v>
      </c>
      <c r="D189" s="68" t="s">
        <v>202</v>
      </c>
      <c r="E189" s="335" t="s">
        <v>204</v>
      </c>
      <c r="F189" s="179" t="s">
        <v>36</v>
      </c>
      <c r="G189" s="57">
        <v>44501</v>
      </c>
      <c r="H189" s="57">
        <v>44682</v>
      </c>
      <c r="I189" s="113">
        <v>23100</v>
      </c>
      <c r="J189" s="73">
        <v>0</v>
      </c>
      <c r="K189" s="113">
        <v>25</v>
      </c>
      <c r="L189" s="73">
        <f t="shared" ref="L189:L214" si="71">+I189*2.87%</f>
        <v>662.97</v>
      </c>
      <c r="M189" s="73">
        <f t="shared" ref="M189:M214" si="72">+I189*7.1%</f>
        <v>1640.1</v>
      </c>
      <c r="N189" s="113">
        <f t="shared" ref="N189:N214" si="73">I189*1.15%</f>
        <v>265.64999999999998</v>
      </c>
      <c r="O189" s="73">
        <f t="shared" ref="O189:O214" si="74">+I189*3.04%</f>
        <v>702.24</v>
      </c>
      <c r="P189" s="73">
        <f t="shared" ref="P189:P214" si="75">+I189*7.09%</f>
        <v>1637.7900000000002</v>
      </c>
      <c r="Q189" s="145">
        <v>0</v>
      </c>
      <c r="R189" s="73">
        <f t="shared" ref="R189:R214" si="76">SUM(K189:P189)</f>
        <v>4933.75</v>
      </c>
      <c r="S189" s="73">
        <f t="shared" ref="S189:S214" si="77">+J189+K189+L189+O189+Q189</f>
        <v>1390.21</v>
      </c>
      <c r="T189" s="73">
        <f t="shared" ref="T189:T214" si="78">+M189+N189+P189</f>
        <v>3543.54</v>
      </c>
      <c r="U189" s="115">
        <f t="shared" ref="U189:U214" si="79">+I189-S189</f>
        <v>21709.79</v>
      </c>
      <c r="V189" s="65">
        <v>112</v>
      </c>
    </row>
    <row r="190" spans="1:22" s="30" customFormat="1" ht="18" customHeight="1" x14ac:dyDescent="0.25">
      <c r="A190" s="66">
        <v>2</v>
      </c>
      <c r="B190" s="334" t="s">
        <v>205</v>
      </c>
      <c r="C190" s="68" t="s">
        <v>38</v>
      </c>
      <c r="D190" s="68" t="s">
        <v>202</v>
      </c>
      <c r="E190" s="335" t="s">
        <v>204</v>
      </c>
      <c r="F190" s="179" t="s">
        <v>36</v>
      </c>
      <c r="G190" s="57">
        <v>44501</v>
      </c>
      <c r="H190" s="57">
        <v>44682</v>
      </c>
      <c r="I190" s="113">
        <v>23100</v>
      </c>
      <c r="J190" s="73">
        <v>0</v>
      </c>
      <c r="K190" s="113">
        <v>25</v>
      </c>
      <c r="L190" s="73">
        <f t="shared" si="71"/>
        <v>662.97</v>
      </c>
      <c r="M190" s="73">
        <f t="shared" si="72"/>
        <v>1640.1</v>
      </c>
      <c r="N190" s="113">
        <f t="shared" si="73"/>
        <v>265.64999999999998</v>
      </c>
      <c r="O190" s="73">
        <f t="shared" si="74"/>
        <v>702.24</v>
      </c>
      <c r="P190" s="73">
        <f t="shared" si="75"/>
        <v>1637.7900000000002</v>
      </c>
      <c r="Q190" s="145">
        <v>0</v>
      </c>
      <c r="R190" s="73">
        <f t="shared" si="76"/>
        <v>4933.75</v>
      </c>
      <c r="S190" s="73">
        <f t="shared" si="77"/>
        <v>1390.21</v>
      </c>
      <c r="T190" s="73">
        <f t="shared" si="78"/>
        <v>3543.54</v>
      </c>
      <c r="U190" s="115">
        <f t="shared" si="79"/>
        <v>21709.79</v>
      </c>
      <c r="V190" s="77">
        <v>112</v>
      </c>
    </row>
    <row r="191" spans="1:22" s="30" customFormat="1" ht="18" customHeight="1" x14ac:dyDescent="0.25">
      <c r="A191" s="66">
        <v>3</v>
      </c>
      <c r="B191" s="334" t="s">
        <v>206</v>
      </c>
      <c r="C191" s="68" t="s">
        <v>38</v>
      </c>
      <c r="D191" s="68" t="s">
        <v>202</v>
      </c>
      <c r="E191" s="335" t="s">
        <v>204</v>
      </c>
      <c r="F191" s="179" t="s">
        <v>36</v>
      </c>
      <c r="G191" s="57">
        <v>44501</v>
      </c>
      <c r="H191" s="57">
        <v>44682</v>
      </c>
      <c r="I191" s="113">
        <v>23100</v>
      </c>
      <c r="J191" s="73">
        <v>0</v>
      </c>
      <c r="K191" s="113">
        <v>25</v>
      </c>
      <c r="L191" s="73">
        <f t="shared" si="71"/>
        <v>662.97</v>
      </c>
      <c r="M191" s="73">
        <f t="shared" si="72"/>
        <v>1640.1</v>
      </c>
      <c r="N191" s="113">
        <f t="shared" si="73"/>
        <v>265.64999999999998</v>
      </c>
      <c r="O191" s="73">
        <f t="shared" si="74"/>
        <v>702.24</v>
      </c>
      <c r="P191" s="73">
        <f t="shared" si="75"/>
        <v>1637.7900000000002</v>
      </c>
      <c r="Q191" s="145">
        <v>0</v>
      </c>
      <c r="R191" s="73">
        <f t="shared" si="76"/>
        <v>4933.75</v>
      </c>
      <c r="S191" s="73">
        <f t="shared" si="77"/>
        <v>1390.21</v>
      </c>
      <c r="T191" s="73">
        <f t="shared" si="78"/>
        <v>3543.54</v>
      </c>
      <c r="U191" s="115">
        <f t="shared" si="79"/>
        <v>21709.79</v>
      </c>
      <c r="V191" s="77">
        <v>112</v>
      </c>
    </row>
    <row r="192" spans="1:22" s="30" customFormat="1" ht="18" customHeight="1" x14ac:dyDescent="0.25">
      <c r="A192" s="66">
        <v>4</v>
      </c>
      <c r="B192" s="334" t="s">
        <v>207</v>
      </c>
      <c r="C192" s="68" t="s">
        <v>38</v>
      </c>
      <c r="D192" s="68" t="s">
        <v>202</v>
      </c>
      <c r="E192" s="335" t="s">
        <v>204</v>
      </c>
      <c r="F192" s="179" t="s">
        <v>36</v>
      </c>
      <c r="G192" s="57">
        <v>44501</v>
      </c>
      <c r="H192" s="57">
        <v>44682</v>
      </c>
      <c r="I192" s="113">
        <v>23100</v>
      </c>
      <c r="J192" s="73">
        <v>0</v>
      </c>
      <c r="K192" s="113">
        <v>25</v>
      </c>
      <c r="L192" s="73">
        <f t="shared" si="71"/>
        <v>662.97</v>
      </c>
      <c r="M192" s="73">
        <f t="shared" si="72"/>
        <v>1640.1</v>
      </c>
      <c r="N192" s="113">
        <f t="shared" si="73"/>
        <v>265.64999999999998</v>
      </c>
      <c r="O192" s="73">
        <f t="shared" si="74"/>
        <v>702.24</v>
      </c>
      <c r="P192" s="73">
        <f t="shared" si="75"/>
        <v>1637.7900000000002</v>
      </c>
      <c r="Q192" s="145">
        <v>0</v>
      </c>
      <c r="R192" s="73">
        <f t="shared" si="76"/>
        <v>4933.75</v>
      </c>
      <c r="S192" s="73">
        <f t="shared" si="77"/>
        <v>1390.21</v>
      </c>
      <c r="T192" s="73">
        <f t="shared" si="78"/>
        <v>3543.54</v>
      </c>
      <c r="U192" s="115">
        <f t="shared" si="79"/>
        <v>21709.79</v>
      </c>
      <c r="V192" s="77">
        <v>112</v>
      </c>
    </row>
    <row r="193" spans="1:22" s="30" customFormat="1" ht="18" customHeight="1" x14ac:dyDescent="0.25">
      <c r="A193" s="66">
        <v>5</v>
      </c>
      <c r="B193" s="334" t="s">
        <v>208</v>
      </c>
      <c r="C193" s="68" t="s">
        <v>38</v>
      </c>
      <c r="D193" s="68" t="s">
        <v>202</v>
      </c>
      <c r="E193" s="335" t="s">
        <v>204</v>
      </c>
      <c r="F193" s="179" t="s">
        <v>36</v>
      </c>
      <c r="G193" s="71">
        <v>44470</v>
      </c>
      <c r="H193" s="307">
        <v>44652</v>
      </c>
      <c r="I193" s="113">
        <v>23100</v>
      </c>
      <c r="J193" s="73">
        <v>0</v>
      </c>
      <c r="K193" s="113">
        <v>25</v>
      </c>
      <c r="L193" s="73">
        <f t="shared" si="71"/>
        <v>662.97</v>
      </c>
      <c r="M193" s="73">
        <f t="shared" si="72"/>
        <v>1640.1</v>
      </c>
      <c r="N193" s="113">
        <f t="shared" si="73"/>
        <v>265.64999999999998</v>
      </c>
      <c r="O193" s="73">
        <f t="shared" si="74"/>
        <v>702.24</v>
      </c>
      <c r="P193" s="73">
        <f t="shared" si="75"/>
        <v>1637.7900000000002</v>
      </c>
      <c r="Q193" s="145">
        <v>0</v>
      </c>
      <c r="R193" s="73">
        <f t="shared" si="76"/>
        <v>4933.75</v>
      </c>
      <c r="S193" s="73">
        <f t="shared" si="77"/>
        <v>1390.21</v>
      </c>
      <c r="T193" s="73">
        <f t="shared" si="78"/>
        <v>3543.54</v>
      </c>
      <c r="U193" s="115">
        <f t="shared" si="79"/>
        <v>21709.79</v>
      </c>
      <c r="V193" s="77">
        <v>112</v>
      </c>
    </row>
    <row r="194" spans="1:22" s="30" customFormat="1" ht="18" customHeight="1" x14ac:dyDescent="0.25">
      <c r="A194" s="66">
        <v>6</v>
      </c>
      <c r="B194" s="334" t="s">
        <v>209</v>
      </c>
      <c r="C194" s="68" t="s">
        <v>34</v>
      </c>
      <c r="D194" s="68" t="s">
        <v>202</v>
      </c>
      <c r="E194" s="335" t="s">
        <v>204</v>
      </c>
      <c r="F194" s="179" t="s">
        <v>36</v>
      </c>
      <c r="G194" s="57">
        <v>44501</v>
      </c>
      <c r="H194" s="57">
        <v>44682</v>
      </c>
      <c r="I194" s="113">
        <v>23100</v>
      </c>
      <c r="J194" s="73">
        <v>0</v>
      </c>
      <c r="K194" s="113">
        <v>25</v>
      </c>
      <c r="L194" s="73">
        <f t="shared" si="71"/>
        <v>662.97</v>
      </c>
      <c r="M194" s="73">
        <f t="shared" si="72"/>
        <v>1640.1</v>
      </c>
      <c r="N194" s="113">
        <f t="shared" si="73"/>
        <v>265.64999999999998</v>
      </c>
      <c r="O194" s="73">
        <f t="shared" si="74"/>
        <v>702.24</v>
      </c>
      <c r="P194" s="73">
        <f t="shared" si="75"/>
        <v>1637.7900000000002</v>
      </c>
      <c r="Q194" s="145">
        <v>0</v>
      </c>
      <c r="R194" s="73">
        <f t="shared" si="76"/>
        <v>4933.75</v>
      </c>
      <c r="S194" s="73">
        <f t="shared" si="77"/>
        <v>1390.21</v>
      </c>
      <c r="T194" s="73">
        <f t="shared" si="78"/>
        <v>3543.54</v>
      </c>
      <c r="U194" s="115">
        <f t="shared" si="79"/>
        <v>21709.79</v>
      </c>
      <c r="V194" s="77">
        <v>112</v>
      </c>
    </row>
    <row r="195" spans="1:22" s="30" customFormat="1" ht="18" customHeight="1" x14ac:dyDescent="0.25">
      <c r="A195" s="66">
        <v>7</v>
      </c>
      <c r="B195" s="334" t="s">
        <v>210</v>
      </c>
      <c r="C195" s="68" t="s">
        <v>38</v>
      </c>
      <c r="D195" s="68" t="s">
        <v>202</v>
      </c>
      <c r="E195" s="335" t="s">
        <v>204</v>
      </c>
      <c r="F195" s="179" t="s">
        <v>36</v>
      </c>
      <c r="G195" s="57">
        <v>44501</v>
      </c>
      <c r="H195" s="57">
        <v>44682</v>
      </c>
      <c r="I195" s="113">
        <v>23100</v>
      </c>
      <c r="J195" s="73">
        <v>0</v>
      </c>
      <c r="K195" s="113">
        <v>25</v>
      </c>
      <c r="L195" s="73">
        <f>+I195*2.87%</f>
        <v>662.97</v>
      </c>
      <c r="M195" s="73">
        <f>+I195*7.1%</f>
        <v>1640.1</v>
      </c>
      <c r="N195" s="113">
        <f>I195*1.15%</f>
        <v>265.64999999999998</v>
      </c>
      <c r="O195" s="73">
        <f>+I195*3.04%</f>
        <v>702.24</v>
      </c>
      <c r="P195" s="73">
        <f>+I195*7.09%</f>
        <v>1637.7900000000002</v>
      </c>
      <c r="Q195" s="145">
        <v>0</v>
      </c>
      <c r="R195" s="73">
        <f t="shared" si="76"/>
        <v>4933.75</v>
      </c>
      <c r="S195" s="73">
        <f t="shared" si="77"/>
        <v>1390.21</v>
      </c>
      <c r="T195" s="73">
        <f t="shared" si="78"/>
        <v>3543.54</v>
      </c>
      <c r="U195" s="115">
        <f t="shared" si="79"/>
        <v>21709.79</v>
      </c>
      <c r="V195" s="77">
        <v>112</v>
      </c>
    </row>
    <row r="196" spans="1:22" s="30" customFormat="1" ht="18" customHeight="1" x14ac:dyDescent="0.25">
      <c r="A196" s="66">
        <v>8</v>
      </c>
      <c r="B196" s="334" t="s">
        <v>211</v>
      </c>
      <c r="C196" s="68" t="s">
        <v>38</v>
      </c>
      <c r="D196" s="68" t="s">
        <v>202</v>
      </c>
      <c r="E196" s="335" t="s">
        <v>204</v>
      </c>
      <c r="F196" s="179" t="s">
        <v>36</v>
      </c>
      <c r="G196" s="57">
        <v>44501</v>
      </c>
      <c r="H196" s="57">
        <v>44682</v>
      </c>
      <c r="I196" s="113">
        <v>23100</v>
      </c>
      <c r="J196" s="73">
        <v>0</v>
      </c>
      <c r="K196" s="113">
        <v>25</v>
      </c>
      <c r="L196" s="73">
        <f>+I196*2.87%</f>
        <v>662.97</v>
      </c>
      <c r="M196" s="73">
        <f>+I196*7.1%</f>
        <v>1640.1</v>
      </c>
      <c r="N196" s="113">
        <f>I196*1.15%</f>
        <v>265.64999999999998</v>
      </c>
      <c r="O196" s="73">
        <f>+I196*3.04%</f>
        <v>702.24</v>
      </c>
      <c r="P196" s="73">
        <f>+I196*7.09%</f>
        <v>1637.7900000000002</v>
      </c>
      <c r="Q196" s="145">
        <v>0</v>
      </c>
      <c r="R196" s="73">
        <f t="shared" si="76"/>
        <v>4933.75</v>
      </c>
      <c r="S196" s="73">
        <f t="shared" si="77"/>
        <v>1390.21</v>
      </c>
      <c r="T196" s="73">
        <f t="shared" si="78"/>
        <v>3543.54</v>
      </c>
      <c r="U196" s="115">
        <f t="shared" si="79"/>
        <v>21709.79</v>
      </c>
      <c r="V196" s="77">
        <v>112</v>
      </c>
    </row>
    <row r="197" spans="1:22" s="30" customFormat="1" ht="18" customHeight="1" x14ac:dyDescent="0.25">
      <c r="A197" s="66">
        <v>9</v>
      </c>
      <c r="B197" s="334" t="s">
        <v>212</v>
      </c>
      <c r="C197" s="68" t="s">
        <v>38</v>
      </c>
      <c r="D197" s="68" t="s">
        <v>202</v>
      </c>
      <c r="E197" s="335" t="s">
        <v>204</v>
      </c>
      <c r="F197" s="179" t="s">
        <v>36</v>
      </c>
      <c r="G197" s="57">
        <v>44501</v>
      </c>
      <c r="H197" s="57">
        <v>44682</v>
      </c>
      <c r="I197" s="113">
        <v>23100</v>
      </c>
      <c r="J197" s="73">
        <v>0</v>
      </c>
      <c r="K197" s="113">
        <v>25</v>
      </c>
      <c r="L197" s="73">
        <f>+I197*2.87%</f>
        <v>662.97</v>
      </c>
      <c r="M197" s="73">
        <f>+I197*7.1%</f>
        <v>1640.1</v>
      </c>
      <c r="N197" s="113">
        <f>I197*1.15%</f>
        <v>265.64999999999998</v>
      </c>
      <c r="O197" s="73">
        <f>+I197*3.04%</f>
        <v>702.24</v>
      </c>
      <c r="P197" s="73">
        <f>+I197*7.09%</f>
        <v>1637.7900000000002</v>
      </c>
      <c r="Q197" s="145">
        <v>0</v>
      </c>
      <c r="R197" s="73">
        <f t="shared" si="76"/>
        <v>4933.75</v>
      </c>
      <c r="S197" s="73">
        <f t="shared" si="77"/>
        <v>1390.21</v>
      </c>
      <c r="T197" s="73">
        <f t="shared" si="78"/>
        <v>3543.54</v>
      </c>
      <c r="U197" s="115">
        <f t="shared" si="79"/>
        <v>21709.79</v>
      </c>
      <c r="V197" s="77">
        <v>112</v>
      </c>
    </row>
    <row r="198" spans="1:22" s="30" customFormat="1" ht="18" customHeight="1" x14ac:dyDescent="0.25">
      <c r="A198" s="66">
        <v>10</v>
      </c>
      <c r="B198" s="334" t="s">
        <v>213</v>
      </c>
      <c r="C198" s="68" t="s">
        <v>38</v>
      </c>
      <c r="D198" s="68" t="s">
        <v>202</v>
      </c>
      <c r="E198" s="335" t="s">
        <v>204</v>
      </c>
      <c r="F198" s="179" t="s">
        <v>36</v>
      </c>
      <c r="G198" s="57">
        <v>44501</v>
      </c>
      <c r="H198" s="57">
        <v>44682</v>
      </c>
      <c r="I198" s="113">
        <v>23100</v>
      </c>
      <c r="J198" s="73">
        <v>0</v>
      </c>
      <c r="K198" s="113">
        <v>25</v>
      </c>
      <c r="L198" s="73">
        <f>+I198*2.87%</f>
        <v>662.97</v>
      </c>
      <c r="M198" s="73">
        <f>+I198*7.1%</f>
        <v>1640.1</v>
      </c>
      <c r="N198" s="113">
        <f>I198*1.15%</f>
        <v>265.64999999999998</v>
      </c>
      <c r="O198" s="73">
        <f>+I198*3.04%</f>
        <v>702.24</v>
      </c>
      <c r="P198" s="73">
        <f>+I198*7.09%</f>
        <v>1637.7900000000002</v>
      </c>
      <c r="Q198" s="145">
        <v>0</v>
      </c>
      <c r="R198" s="73">
        <f t="shared" si="76"/>
        <v>4933.75</v>
      </c>
      <c r="S198" s="73">
        <f t="shared" si="77"/>
        <v>1390.21</v>
      </c>
      <c r="T198" s="73">
        <f t="shared" si="78"/>
        <v>3543.54</v>
      </c>
      <c r="U198" s="115">
        <f t="shared" si="79"/>
        <v>21709.79</v>
      </c>
      <c r="V198" s="77">
        <v>112</v>
      </c>
    </row>
    <row r="199" spans="1:22" s="30" customFormat="1" ht="18" customHeight="1" x14ac:dyDescent="0.25">
      <c r="A199" s="66">
        <v>11</v>
      </c>
      <c r="B199" s="334" t="s">
        <v>214</v>
      </c>
      <c r="C199" s="68" t="s">
        <v>38</v>
      </c>
      <c r="D199" s="68" t="s">
        <v>202</v>
      </c>
      <c r="E199" s="335" t="s">
        <v>204</v>
      </c>
      <c r="F199" s="179" t="s">
        <v>36</v>
      </c>
      <c r="G199" s="57">
        <v>44501</v>
      </c>
      <c r="H199" s="57">
        <v>44682</v>
      </c>
      <c r="I199" s="113">
        <v>23100</v>
      </c>
      <c r="J199" s="73">
        <v>0</v>
      </c>
      <c r="K199" s="113">
        <v>25</v>
      </c>
      <c r="L199" s="73">
        <f>+I199*2.87%</f>
        <v>662.97</v>
      </c>
      <c r="M199" s="73">
        <f>+I199*7.1%</f>
        <v>1640.1</v>
      </c>
      <c r="N199" s="113">
        <f>I199*1.15%</f>
        <v>265.64999999999998</v>
      </c>
      <c r="O199" s="73">
        <f>+I199*3.04%</f>
        <v>702.24</v>
      </c>
      <c r="P199" s="73">
        <f>+I199*7.09%</f>
        <v>1637.7900000000002</v>
      </c>
      <c r="Q199" s="145">
        <v>0</v>
      </c>
      <c r="R199" s="73">
        <f t="shared" si="76"/>
        <v>4933.75</v>
      </c>
      <c r="S199" s="73">
        <f t="shared" si="77"/>
        <v>1390.21</v>
      </c>
      <c r="T199" s="73">
        <f t="shared" si="78"/>
        <v>3543.54</v>
      </c>
      <c r="U199" s="115">
        <f t="shared" si="79"/>
        <v>21709.79</v>
      </c>
      <c r="V199" s="77">
        <v>112</v>
      </c>
    </row>
    <row r="200" spans="1:22" s="30" customFormat="1" ht="18" customHeight="1" x14ac:dyDescent="0.25">
      <c r="A200" s="66">
        <v>12</v>
      </c>
      <c r="B200" s="334" t="s">
        <v>215</v>
      </c>
      <c r="C200" s="68" t="s">
        <v>38</v>
      </c>
      <c r="D200" s="68" t="s">
        <v>202</v>
      </c>
      <c r="E200" s="335" t="s">
        <v>204</v>
      </c>
      <c r="F200" s="179" t="s">
        <v>36</v>
      </c>
      <c r="G200" s="57">
        <v>44501</v>
      </c>
      <c r="H200" s="57">
        <v>44682</v>
      </c>
      <c r="I200" s="113">
        <v>23100</v>
      </c>
      <c r="J200" s="73">
        <v>0</v>
      </c>
      <c r="K200" s="113">
        <v>25</v>
      </c>
      <c r="L200" s="73">
        <f t="shared" si="71"/>
        <v>662.97</v>
      </c>
      <c r="M200" s="73">
        <f t="shared" si="72"/>
        <v>1640.1</v>
      </c>
      <c r="N200" s="113">
        <f t="shared" si="73"/>
        <v>265.64999999999998</v>
      </c>
      <c r="O200" s="73">
        <f t="shared" si="74"/>
        <v>702.24</v>
      </c>
      <c r="P200" s="73">
        <f t="shared" si="75"/>
        <v>1637.7900000000002</v>
      </c>
      <c r="Q200" s="145">
        <v>0</v>
      </c>
      <c r="R200" s="73">
        <f t="shared" si="76"/>
        <v>4933.75</v>
      </c>
      <c r="S200" s="73">
        <f t="shared" si="77"/>
        <v>1390.21</v>
      </c>
      <c r="T200" s="73">
        <f t="shared" si="78"/>
        <v>3543.54</v>
      </c>
      <c r="U200" s="115">
        <f t="shared" si="79"/>
        <v>21709.79</v>
      </c>
      <c r="V200" s="77">
        <v>112</v>
      </c>
    </row>
    <row r="201" spans="1:22" s="30" customFormat="1" ht="18" customHeight="1" x14ac:dyDescent="0.25">
      <c r="A201" s="66">
        <v>13</v>
      </c>
      <c r="B201" s="334" t="s">
        <v>216</v>
      </c>
      <c r="C201" s="68" t="s">
        <v>38</v>
      </c>
      <c r="D201" s="68" t="s">
        <v>202</v>
      </c>
      <c r="E201" s="335" t="s">
        <v>204</v>
      </c>
      <c r="F201" s="179" t="s">
        <v>36</v>
      </c>
      <c r="G201" s="71">
        <v>44348</v>
      </c>
      <c r="H201" s="307">
        <v>44531</v>
      </c>
      <c r="I201" s="113">
        <v>23100</v>
      </c>
      <c r="J201" s="73">
        <v>0</v>
      </c>
      <c r="K201" s="113">
        <v>25</v>
      </c>
      <c r="L201" s="73">
        <f t="shared" si="71"/>
        <v>662.97</v>
      </c>
      <c r="M201" s="73">
        <f t="shared" si="72"/>
        <v>1640.1</v>
      </c>
      <c r="N201" s="113">
        <f t="shared" si="73"/>
        <v>265.64999999999998</v>
      </c>
      <c r="O201" s="73">
        <f t="shared" si="74"/>
        <v>702.24</v>
      </c>
      <c r="P201" s="73">
        <f t="shared" si="75"/>
        <v>1637.7900000000002</v>
      </c>
      <c r="Q201" s="145">
        <v>0</v>
      </c>
      <c r="R201" s="73">
        <f t="shared" si="76"/>
        <v>4933.75</v>
      </c>
      <c r="S201" s="73">
        <f t="shared" si="77"/>
        <v>1390.21</v>
      </c>
      <c r="T201" s="73">
        <f t="shared" si="78"/>
        <v>3543.54</v>
      </c>
      <c r="U201" s="115">
        <f t="shared" si="79"/>
        <v>21709.79</v>
      </c>
      <c r="V201" s="77">
        <v>112</v>
      </c>
    </row>
    <row r="202" spans="1:22" s="30" customFormat="1" ht="18" customHeight="1" x14ac:dyDescent="0.25">
      <c r="A202" s="66">
        <v>14</v>
      </c>
      <c r="B202" s="334" t="s">
        <v>217</v>
      </c>
      <c r="C202" s="68" t="s">
        <v>38</v>
      </c>
      <c r="D202" s="68" t="s">
        <v>202</v>
      </c>
      <c r="E202" s="335" t="s">
        <v>218</v>
      </c>
      <c r="F202" s="179" t="s">
        <v>36</v>
      </c>
      <c r="G202" s="71">
        <v>44440</v>
      </c>
      <c r="H202" s="307">
        <v>44621</v>
      </c>
      <c r="I202" s="113">
        <v>23100</v>
      </c>
      <c r="J202" s="73">
        <v>0</v>
      </c>
      <c r="K202" s="113">
        <v>25</v>
      </c>
      <c r="L202" s="73">
        <f t="shared" si="71"/>
        <v>662.97</v>
      </c>
      <c r="M202" s="73">
        <f t="shared" si="72"/>
        <v>1640.1</v>
      </c>
      <c r="N202" s="113">
        <f t="shared" si="73"/>
        <v>265.64999999999998</v>
      </c>
      <c r="O202" s="73">
        <f t="shared" si="74"/>
        <v>702.24</v>
      </c>
      <c r="P202" s="73">
        <f t="shared" si="75"/>
        <v>1637.7900000000002</v>
      </c>
      <c r="Q202" s="145">
        <v>0</v>
      </c>
      <c r="R202" s="73">
        <f t="shared" si="76"/>
        <v>4933.75</v>
      </c>
      <c r="S202" s="73">
        <f t="shared" si="77"/>
        <v>1390.21</v>
      </c>
      <c r="T202" s="73">
        <f t="shared" si="78"/>
        <v>3543.54</v>
      </c>
      <c r="U202" s="115">
        <f t="shared" si="79"/>
        <v>21709.79</v>
      </c>
      <c r="V202" s="77">
        <v>112</v>
      </c>
    </row>
    <row r="203" spans="1:22" s="30" customFormat="1" ht="18" customHeight="1" x14ac:dyDescent="0.25">
      <c r="A203" s="66">
        <v>15</v>
      </c>
      <c r="B203" s="334" t="s">
        <v>219</v>
      </c>
      <c r="C203" s="68" t="s">
        <v>38</v>
      </c>
      <c r="D203" s="68" t="s">
        <v>202</v>
      </c>
      <c r="E203" s="335" t="s">
        <v>218</v>
      </c>
      <c r="F203" s="179" t="s">
        <v>36</v>
      </c>
      <c r="G203" s="71">
        <v>44348</v>
      </c>
      <c r="H203" s="307">
        <v>44531</v>
      </c>
      <c r="I203" s="113">
        <v>23100</v>
      </c>
      <c r="J203" s="73">
        <v>0</v>
      </c>
      <c r="K203" s="113">
        <v>25</v>
      </c>
      <c r="L203" s="73">
        <f t="shared" si="71"/>
        <v>662.97</v>
      </c>
      <c r="M203" s="73">
        <f t="shared" si="72"/>
        <v>1640.1</v>
      </c>
      <c r="N203" s="113">
        <f t="shared" si="73"/>
        <v>265.64999999999998</v>
      </c>
      <c r="O203" s="73">
        <f t="shared" si="74"/>
        <v>702.24</v>
      </c>
      <c r="P203" s="73">
        <f t="shared" si="75"/>
        <v>1637.7900000000002</v>
      </c>
      <c r="Q203" s="145">
        <v>0</v>
      </c>
      <c r="R203" s="73">
        <f t="shared" si="76"/>
        <v>4933.75</v>
      </c>
      <c r="S203" s="73">
        <f t="shared" si="77"/>
        <v>1390.21</v>
      </c>
      <c r="T203" s="73">
        <f t="shared" si="78"/>
        <v>3543.54</v>
      </c>
      <c r="U203" s="115">
        <f t="shared" si="79"/>
        <v>21709.79</v>
      </c>
      <c r="V203" s="77">
        <v>112</v>
      </c>
    </row>
    <row r="204" spans="1:22" s="30" customFormat="1" ht="18" customHeight="1" x14ac:dyDescent="0.25">
      <c r="A204" s="66">
        <v>16</v>
      </c>
      <c r="B204" s="334" t="s">
        <v>220</v>
      </c>
      <c r="C204" s="68" t="s">
        <v>38</v>
      </c>
      <c r="D204" s="68" t="s">
        <v>202</v>
      </c>
      <c r="E204" s="335" t="s">
        <v>218</v>
      </c>
      <c r="F204" s="179" t="s">
        <v>36</v>
      </c>
      <c r="G204" s="71">
        <v>44470</v>
      </c>
      <c r="H204" s="307">
        <v>44652</v>
      </c>
      <c r="I204" s="113">
        <v>23100</v>
      </c>
      <c r="J204" s="73">
        <v>0</v>
      </c>
      <c r="K204" s="113">
        <v>25</v>
      </c>
      <c r="L204" s="73">
        <f>+I204*2.87%</f>
        <v>662.97</v>
      </c>
      <c r="M204" s="73">
        <f>+I204*7.1%</f>
        <v>1640.1</v>
      </c>
      <c r="N204" s="113">
        <f>I204*1.15%</f>
        <v>265.64999999999998</v>
      </c>
      <c r="O204" s="73">
        <f>+I204*3.04%</f>
        <v>702.24</v>
      </c>
      <c r="P204" s="73">
        <f>+I204*7.09%</f>
        <v>1637.7900000000002</v>
      </c>
      <c r="Q204" s="145">
        <v>0</v>
      </c>
      <c r="R204" s="73">
        <f>SUM(K204:P204)</f>
        <v>4933.75</v>
      </c>
      <c r="S204" s="73">
        <f>+J204+K204+L204+O204+Q204</f>
        <v>1390.21</v>
      </c>
      <c r="T204" s="73">
        <f>+M204+N204+P204</f>
        <v>3543.54</v>
      </c>
      <c r="U204" s="115">
        <f>+I204-S204</f>
        <v>21709.79</v>
      </c>
      <c r="V204" s="77">
        <v>112</v>
      </c>
    </row>
    <row r="205" spans="1:22" s="30" customFormat="1" ht="18" customHeight="1" x14ac:dyDescent="0.25">
      <c r="A205" s="66">
        <v>17</v>
      </c>
      <c r="B205" s="334" t="s">
        <v>221</v>
      </c>
      <c r="C205" s="68" t="s">
        <v>38</v>
      </c>
      <c r="D205" s="68" t="s">
        <v>202</v>
      </c>
      <c r="E205" s="335" t="s">
        <v>218</v>
      </c>
      <c r="F205" s="179" t="s">
        <v>36</v>
      </c>
      <c r="G205" s="71">
        <v>44470</v>
      </c>
      <c r="H205" s="307">
        <v>44652</v>
      </c>
      <c r="I205" s="113">
        <v>23100</v>
      </c>
      <c r="J205" s="73">
        <v>0</v>
      </c>
      <c r="K205" s="113">
        <v>25</v>
      </c>
      <c r="L205" s="73">
        <f>+I205*2.87%</f>
        <v>662.97</v>
      </c>
      <c r="M205" s="73">
        <f>+I205*7.1%</f>
        <v>1640.1</v>
      </c>
      <c r="N205" s="113">
        <f>I205*1.15%</f>
        <v>265.64999999999998</v>
      </c>
      <c r="O205" s="73">
        <f>+I205*3.04%</f>
        <v>702.24</v>
      </c>
      <c r="P205" s="73">
        <f>+I205*7.09%</f>
        <v>1637.7900000000002</v>
      </c>
      <c r="Q205" s="145">
        <v>0</v>
      </c>
      <c r="R205" s="73">
        <f>SUM(K205:P205)</f>
        <v>4933.75</v>
      </c>
      <c r="S205" s="73">
        <f>+J205+K205+L205+O205+Q205</f>
        <v>1390.21</v>
      </c>
      <c r="T205" s="73">
        <f>+M205+N205+P205</f>
        <v>3543.54</v>
      </c>
      <c r="U205" s="115">
        <f>+I205-S205</f>
        <v>21709.79</v>
      </c>
      <c r="V205" s="77">
        <v>112</v>
      </c>
    </row>
    <row r="206" spans="1:22" s="30" customFormat="1" ht="18" customHeight="1" x14ac:dyDescent="0.25">
      <c r="A206" s="66">
        <v>18</v>
      </c>
      <c r="B206" s="334" t="s">
        <v>222</v>
      </c>
      <c r="C206" s="68" t="s">
        <v>38</v>
      </c>
      <c r="D206" s="68" t="s">
        <v>202</v>
      </c>
      <c r="E206" s="335" t="s">
        <v>218</v>
      </c>
      <c r="F206" s="179" t="s">
        <v>36</v>
      </c>
      <c r="G206" s="71">
        <v>44470</v>
      </c>
      <c r="H206" s="307">
        <v>44652</v>
      </c>
      <c r="I206" s="113">
        <v>23100</v>
      </c>
      <c r="J206" s="73">
        <v>0</v>
      </c>
      <c r="K206" s="113">
        <v>25</v>
      </c>
      <c r="L206" s="73">
        <f>+I206*2.87%</f>
        <v>662.97</v>
      </c>
      <c r="M206" s="73">
        <f>+I206*7.1%</f>
        <v>1640.1</v>
      </c>
      <c r="N206" s="113">
        <f>I206*1.15%</f>
        <v>265.64999999999998</v>
      </c>
      <c r="O206" s="73">
        <f>+I206*3.04%</f>
        <v>702.24</v>
      </c>
      <c r="P206" s="73">
        <f>+I206*7.09%</f>
        <v>1637.7900000000002</v>
      </c>
      <c r="Q206" s="145">
        <v>0</v>
      </c>
      <c r="R206" s="73">
        <f>SUM(K206:P206)</f>
        <v>4933.75</v>
      </c>
      <c r="S206" s="73">
        <f>+J206+K206+L206+O206+Q206</f>
        <v>1390.21</v>
      </c>
      <c r="T206" s="73">
        <f>+M206+N206+P206</f>
        <v>3543.54</v>
      </c>
      <c r="U206" s="115">
        <f>+I206-S206</f>
        <v>21709.79</v>
      </c>
      <c r="V206" s="77">
        <v>112</v>
      </c>
    </row>
    <row r="207" spans="1:22" s="30" customFormat="1" ht="18" customHeight="1" x14ac:dyDescent="0.25">
      <c r="A207" s="66">
        <v>19</v>
      </c>
      <c r="B207" s="334" t="s">
        <v>223</v>
      </c>
      <c r="C207" s="68" t="s">
        <v>38</v>
      </c>
      <c r="D207" s="68" t="s">
        <v>202</v>
      </c>
      <c r="E207" s="335" t="s">
        <v>218</v>
      </c>
      <c r="F207" s="179" t="s">
        <v>36</v>
      </c>
      <c r="G207" s="71">
        <v>44470</v>
      </c>
      <c r="H207" s="307">
        <v>44652</v>
      </c>
      <c r="I207" s="113">
        <v>23100</v>
      </c>
      <c r="J207" s="73">
        <v>0</v>
      </c>
      <c r="K207" s="113">
        <v>25</v>
      </c>
      <c r="L207" s="73">
        <f>+I207*2.87%</f>
        <v>662.97</v>
      </c>
      <c r="M207" s="73">
        <f>+I207*7.1%</f>
        <v>1640.1</v>
      </c>
      <c r="N207" s="113">
        <f>I207*1.15%</f>
        <v>265.64999999999998</v>
      </c>
      <c r="O207" s="73">
        <f>+I207*3.04%</f>
        <v>702.24</v>
      </c>
      <c r="P207" s="73">
        <f>+I207*7.09%</f>
        <v>1637.7900000000002</v>
      </c>
      <c r="Q207" s="145">
        <v>0</v>
      </c>
      <c r="R207" s="73">
        <f>SUM(K207:P207)</f>
        <v>4933.75</v>
      </c>
      <c r="S207" s="73">
        <f>+J207+K207+L207+O207+Q207</f>
        <v>1390.21</v>
      </c>
      <c r="T207" s="73">
        <f>+M207+N207+P207</f>
        <v>3543.54</v>
      </c>
      <c r="U207" s="115">
        <f>+I207-S207</f>
        <v>21709.79</v>
      </c>
      <c r="V207" s="77">
        <v>112</v>
      </c>
    </row>
    <row r="208" spans="1:22" s="30" customFormat="1" ht="18" customHeight="1" x14ac:dyDescent="0.25">
      <c r="A208" s="66">
        <v>20</v>
      </c>
      <c r="B208" s="334" t="s">
        <v>224</v>
      </c>
      <c r="C208" s="68" t="s">
        <v>38</v>
      </c>
      <c r="D208" s="68" t="s">
        <v>202</v>
      </c>
      <c r="E208" s="335" t="s">
        <v>218</v>
      </c>
      <c r="F208" s="179" t="s">
        <v>36</v>
      </c>
      <c r="G208" s="71">
        <v>44470</v>
      </c>
      <c r="H208" s="307">
        <v>44652</v>
      </c>
      <c r="I208" s="113">
        <v>23100</v>
      </c>
      <c r="J208" s="73">
        <v>0</v>
      </c>
      <c r="K208" s="113">
        <v>25</v>
      </c>
      <c r="L208" s="73">
        <f>+I208*2.87%</f>
        <v>662.97</v>
      </c>
      <c r="M208" s="73">
        <f>+I208*7.1%</f>
        <v>1640.1</v>
      </c>
      <c r="N208" s="113">
        <f>I208*1.15%</f>
        <v>265.64999999999998</v>
      </c>
      <c r="O208" s="73">
        <f>+I208*3.04%</f>
        <v>702.24</v>
      </c>
      <c r="P208" s="73">
        <f>+I208*7.09%</f>
        <v>1637.7900000000002</v>
      </c>
      <c r="Q208" s="145">
        <v>0</v>
      </c>
      <c r="R208" s="73">
        <f>SUM(K208:P208)</f>
        <v>4933.75</v>
      </c>
      <c r="S208" s="73">
        <f>+J208+K208+L208+O208+Q208</f>
        <v>1390.21</v>
      </c>
      <c r="T208" s="73">
        <f>+M208+N208+P208</f>
        <v>3543.54</v>
      </c>
      <c r="U208" s="115">
        <f>+I208-S208</f>
        <v>21709.79</v>
      </c>
      <c r="V208" s="77">
        <v>112</v>
      </c>
    </row>
    <row r="209" spans="1:22" s="30" customFormat="1" ht="18" customHeight="1" x14ac:dyDescent="0.25">
      <c r="A209" s="66">
        <v>21</v>
      </c>
      <c r="B209" s="334" t="s">
        <v>225</v>
      </c>
      <c r="C209" s="68" t="s">
        <v>38</v>
      </c>
      <c r="D209" s="68" t="s">
        <v>202</v>
      </c>
      <c r="E209" s="335" t="s">
        <v>204</v>
      </c>
      <c r="F209" s="179" t="s">
        <v>36</v>
      </c>
      <c r="G209" s="71">
        <v>44440</v>
      </c>
      <c r="H209" s="307">
        <v>44621</v>
      </c>
      <c r="I209" s="113">
        <v>23100</v>
      </c>
      <c r="J209" s="73">
        <v>0</v>
      </c>
      <c r="K209" s="113">
        <v>25</v>
      </c>
      <c r="L209" s="73">
        <f t="shared" si="71"/>
        <v>662.97</v>
      </c>
      <c r="M209" s="73">
        <f t="shared" si="72"/>
        <v>1640.1</v>
      </c>
      <c r="N209" s="113">
        <f t="shared" si="73"/>
        <v>265.64999999999998</v>
      </c>
      <c r="O209" s="73">
        <f t="shared" si="74"/>
        <v>702.24</v>
      </c>
      <c r="P209" s="73">
        <f t="shared" si="75"/>
        <v>1637.7900000000002</v>
      </c>
      <c r="Q209" s="145">
        <v>0</v>
      </c>
      <c r="R209" s="73">
        <f t="shared" si="76"/>
        <v>4933.75</v>
      </c>
      <c r="S209" s="73">
        <f t="shared" si="77"/>
        <v>1390.21</v>
      </c>
      <c r="T209" s="73">
        <f t="shared" si="78"/>
        <v>3543.54</v>
      </c>
      <c r="U209" s="115">
        <f t="shared" si="79"/>
        <v>21709.79</v>
      </c>
      <c r="V209" s="77">
        <v>112</v>
      </c>
    </row>
    <row r="210" spans="1:22" s="30" customFormat="1" ht="18" customHeight="1" x14ac:dyDescent="0.25">
      <c r="A210" s="66">
        <v>22</v>
      </c>
      <c r="B210" s="334" t="s">
        <v>226</v>
      </c>
      <c r="C210" s="68" t="s">
        <v>38</v>
      </c>
      <c r="D210" s="68" t="s">
        <v>202</v>
      </c>
      <c r="E210" s="335" t="s">
        <v>218</v>
      </c>
      <c r="F210" s="179" t="s">
        <v>36</v>
      </c>
      <c r="G210" s="71">
        <v>44440</v>
      </c>
      <c r="H210" s="307">
        <v>44621</v>
      </c>
      <c r="I210" s="113">
        <v>23100</v>
      </c>
      <c r="J210" s="73">
        <v>0</v>
      </c>
      <c r="K210" s="113">
        <v>25</v>
      </c>
      <c r="L210" s="73">
        <f t="shared" si="71"/>
        <v>662.97</v>
      </c>
      <c r="M210" s="73">
        <f t="shared" si="72"/>
        <v>1640.1</v>
      </c>
      <c r="N210" s="113">
        <f t="shared" si="73"/>
        <v>265.64999999999998</v>
      </c>
      <c r="O210" s="73">
        <f t="shared" si="74"/>
        <v>702.24</v>
      </c>
      <c r="P210" s="73">
        <f t="shared" si="75"/>
        <v>1637.7900000000002</v>
      </c>
      <c r="Q210" s="145">
        <v>0</v>
      </c>
      <c r="R210" s="73">
        <f t="shared" si="76"/>
        <v>4933.75</v>
      </c>
      <c r="S210" s="73">
        <f t="shared" si="77"/>
        <v>1390.21</v>
      </c>
      <c r="T210" s="73">
        <f t="shared" si="78"/>
        <v>3543.54</v>
      </c>
      <c r="U210" s="115">
        <f t="shared" si="79"/>
        <v>21709.79</v>
      </c>
      <c r="V210" s="77">
        <v>112</v>
      </c>
    </row>
    <row r="211" spans="1:22" s="30" customFormat="1" ht="18" customHeight="1" x14ac:dyDescent="0.25">
      <c r="A211" s="66">
        <v>23</v>
      </c>
      <c r="B211" s="334" t="s">
        <v>227</v>
      </c>
      <c r="C211" s="68" t="s">
        <v>38</v>
      </c>
      <c r="D211" s="68" t="s">
        <v>202</v>
      </c>
      <c r="E211" s="335" t="s">
        <v>204</v>
      </c>
      <c r="F211" s="179" t="s">
        <v>36</v>
      </c>
      <c r="G211" s="71">
        <v>44348</v>
      </c>
      <c r="H211" s="307">
        <v>44531</v>
      </c>
      <c r="I211" s="113">
        <v>23100</v>
      </c>
      <c r="J211" s="73">
        <v>0</v>
      </c>
      <c r="K211" s="113">
        <v>25</v>
      </c>
      <c r="L211" s="73">
        <f t="shared" si="71"/>
        <v>662.97</v>
      </c>
      <c r="M211" s="73">
        <f t="shared" si="72"/>
        <v>1640.1</v>
      </c>
      <c r="N211" s="113">
        <f t="shared" si="73"/>
        <v>265.64999999999998</v>
      </c>
      <c r="O211" s="73">
        <f t="shared" si="74"/>
        <v>702.24</v>
      </c>
      <c r="P211" s="73">
        <f t="shared" si="75"/>
        <v>1637.7900000000002</v>
      </c>
      <c r="Q211" s="145">
        <v>0</v>
      </c>
      <c r="R211" s="73">
        <f t="shared" si="76"/>
        <v>4933.75</v>
      </c>
      <c r="S211" s="73">
        <f t="shared" si="77"/>
        <v>1390.21</v>
      </c>
      <c r="T211" s="73">
        <f t="shared" si="78"/>
        <v>3543.54</v>
      </c>
      <c r="U211" s="115">
        <f t="shared" si="79"/>
        <v>21709.79</v>
      </c>
      <c r="V211" s="77">
        <v>112</v>
      </c>
    </row>
    <row r="212" spans="1:22" s="30" customFormat="1" ht="18" customHeight="1" x14ac:dyDescent="0.25">
      <c r="A212" s="66">
        <v>24</v>
      </c>
      <c r="B212" s="334" t="s">
        <v>228</v>
      </c>
      <c r="C212" s="68" t="s">
        <v>38</v>
      </c>
      <c r="D212" s="68" t="s">
        <v>202</v>
      </c>
      <c r="E212" s="335" t="s">
        <v>229</v>
      </c>
      <c r="F212" s="179" t="s">
        <v>36</v>
      </c>
      <c r="G212" s="57">
        <v>44501</v>
      </c>
      <c r="H212" s="57">
        <v>44682</v>
      </c>
      <c r="I212" s="113">
        <v>23100</v>
      </c>
      <c r="J212" s="73">
        <v>0</v>
      </c>
      <c r="K212" s="113">
        <v>25</v>
      </c>
      <c r="L212" s="73">
        <f t="shared" si="71"/>
        <v>662.97</v>
      </c>
      <c r="M212" s="73">
        <f t="shared" si="72"/>
        <v>1640.1</v>
      </c>
      <c r="N212" s="113">
        <f t="shared" si="73"/>
        <v>265.64999999999998</v>
      </c>
      <c r="O212" s="73">
        <f t="shared" si="74"/>
        <v>702.24</v>
      </c>
      <c r="P212" s="73">
        <f t="shared" si="75"/>
        <v>1637.7900000000002</v>
      </c>
      <c r="Q212" s="145">
        <v>0</v>
      </c>
      <c r="R212" s="73">
        <f t="shared" si="76"/>
        <v>4933.75</v>
      </c>
      <c r="S212" s="73">
        <f t="shared" si="77"/>
        <v>1390.21</v>
      </c>
      <c r="T212" s="73">
        <f t="shared" si="78"/>
        <v>3543.54</v>
      </c>
      <c r="U212" s="115">
        <f t="shared" si="79"/>
        <v>21709.79</v>
      </c>
      <c r="V212" s="77">
        <v>112</v>
      </c>
    </row>
    <row r="213" spans="1:22" s="30" customFormat="1" ht="30" customHeight="1" x14ac:dyDescent="0.25">
      <c r="A213" s="66">
        <v>25</v>
      </c>
      <c r="B213" s="334" t="s">
        <v>230</v>
      </c>
      <c r="C213" s="68" t="s">
        <v>34</v>
      </c>
      <c r="D213" s="68" t="s">
        <v>202</v>
      </c>
      <c r="E213" s="335" t="s">
        <v>229</v>
      </c>
      <c r="F213" s="179" t="s">
        <v>36</v>
      </c>
      <c r="G213" s="71">
        <v>44348</v>
      </c>
      <c r="H213" s="307">
        <v>44531</v>
      </c>
      <c r="I213" s="113">
        <v>23100</v>
      </c>
      <c r="J213" s="73">
        <v>0</v>
      </c>
      <c r="K213" s="113">
        <v>25</v>
      </c>
      <c r="L213" s="73">
        <f t="shared" si="71"/>
        <v>662.97</v>
      </c>
      <c r="M213" s="73">
        <f t="shared" si="72"/>
        <v>1640.1</v>
      </c>
      <c r="N213" s="113">
        <f t="shared" si="73"/>
        <v>265.64999999999998</v>
      </c>
      <c r="O213" s="73">
        <f t="shared" si="74"/>
        <v>702.24</v>
      </c>
      <c r="P213" s="73">
        <f t="shared" si="75"/>
        <v>1637.7900000000002</v>
      </c>
      <c r="Q213" s="145">
        <v>0</v>
      </c>
      <c r="R213" s="73">
        <f t="shared" si="76"/>
        <v>4933.75</v>
      </c>
      <c r="S213" s="73">
        <f t="shared" si="77"/>
        <v>1390.21</v>
      </c>
      <c r="T213" s="73">
        <f t="shared" si="78"/>
        <v>3543.54</v>
      </c>
      <c r="U213" s="115">
        <f t="shared" si="79"/>
        <v>21709.79</v>
      </c>
      <c r="V213" s="77">
        <v>112</v>
      </c>
    </row>
    <row r="214" spans="1:22" s="30" customFormat="1" ht="18" customHeight="1" thickBot="1" x14ac:dyDescent="0.3">
      <c r="A214" s="80">
        <v>26</v>
      </c>
      <c r="B214" s="336" t="s">
        <v>231</v>
      </c>
      <c r="C214" s="82" t="s">
        <v>34</v>
      </c>
      <c r="D214" s="82" t="s">
        <v>202</v>
      </c>
      <c r="E214" s="261" t="s">
        <v>229</v>
      </c>
      <c r="F214" s="112" t="s">
        <v>36</v>
      </c>
      <c r="G214" s="71">
        <v>44348</v>
      </c>
      <c r="H214" s="307">
        <v>44531</v>
      </c>
      <c r="I214" s="118">
        <v>23100</v>
      </c>
      <c r="J214" s="119">
        <v>0</v>
      </c>
      <c r="K214" s="118">
        <v>25</v>
      </c>
      <c r="L214" s="119">
        <f t="shared" si="71"/>
        <v>662.97</v>
      </c>
      <c r="M214" s="119">
        <f t="shared" si="72"/>
        <v>1640.1</v>
      </c>
      <c r="N214" s="118">
        <f t="shared" si="73"/>
        <v>265.64999999999998</v>
      </c>
      <c r="O214" s="119">
        <f t="shared" si="74"/>
        <v>702.24</v>
      </c>
      <c r="P214" s="119">
        <f t="shared" si="75"/>
        <v>1637.7900000000002</v>
      </c>
      <c r="Q214" s="134">
        <v>0</v>
      </c>
      <c r="R214" s="119">
        <f t="shared" si="76"/>
        <v>4933.75</v>
      </c>
      <c r="S214" s="119">
        <f t="shared" si="77"/>
        <v>1390.21</v>
      </c>
      <c r="T214" s="119">
        <f t="shared" si="78"/>
        <v>3543.54</v>
      </c>
      <c r="U214" s="121">
        <f t="shared" si="79"/>
        <v>21709.79</v>
      </c>
      <c r="V214" s="130">
        <v>112</v>
      </c>
    </row>
    <row r="215" spans="1:22" s="30" customFormat="1" ht="18" customHeight="1" thickBot="1" x14ac:dyDescent="0.3">
      <c r="A215" s="87"/>
      <c r="B215" s="88"/>
      <c r="C215" s="88"/>
      <c r="D215" s="88"/>
      <c r="E215" s="88"/>
      <c r="F215" s="88"/>
      <c r="G215" s="88"/>
      <c r="H215" s="89"/>
      <c r="I215" s="90">
        <f>SUM(I189:I214)</f>
        <v>600600</v>
      </c>
      <c r="J215" s="90">
        <f t="shared" ref="J215:U215" si="80">SUM(J189:J214)</f>
        <v>0</v>
      </c>
      <c r="K215" s="90">
        <f t="shared" si="80"/>
        <v>650</v>
      </c>
      <c r="L215" s="90">
        <f t="shared" si="80"/>
        <v>17237.219999999998</v>
      </c>
      <c r="M215" s="90">
        <f t="shared" si="80"/>
        <v>42642.599999999977</v>
      </c>
      <c r="N215" s="90">
        <f t="shared" si="80"/>
        <v>6906.8999999999969</v>
      </c>
      <c r="O215" s="90">
        <f t="shared" si="80"/>
        <v>18258.240000000002</v>
      </c>
      <c r="P215" s="90">
        <f t="shared" si="80"/>
        <v>42582.540000000015</v>
      </c>
      <c r="Q215" s="90">
        <f t="shared" si="80"/>
        <v>0</v>
      </c>
      <c r="R215" s="90">
        <f t="shared" si="80"/>
        <v>128277.5</v>
      </c>
      <c r="S215" s="90">
        <f t="shared" si="80"/>
        <v>36145.459999999985</v>
      </c>
      <c r="T215" s="90">
        <f t="shared" si="80"/>
        <v>92132.039999999964</v>
      </c>
      <c r="U215" s="90">
        <f t="shared" si="80"/>
        <v>564454.53999999992</v>
      </c>
      <c r="V215" s="91"/>
    </row>
    <row r="216" spans="1:22" s="30" customFormat="1" ht="9.9499999999999993" customHeight="1" thickBot="1" x14ac:dyDescent="0.3">
      <c r="A216" s="246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8"/>
      <c r="R216" s="247"/>
      <c r="S216" s="247"/>
      <c r="T216" s="247"/>
      <c r="U216" s="247"/>
      <c r="V216" s="247"/>
    </row>
    <row r="217" spans="1:22" s="30" customFormat="1" ht="20.100000000000001" customHeight="1" thickBot="1" x14ac:dyDescent="0.3">
      <c r="A217" s="46" t="s">
        <v>232</v>
      </c>
      <c r="B217" s="93"/>
      <c r="C217" s="93"/>
      <c r="D217" s="93"/>
      <c r="E217" s="94"/>
      <c r="F217" s="92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4"/>
    </row>
    <row r="218" spans="1:22" s="30" customFormat="1" ht="30" customHeight="1" thickBot="1" x14ac:dyDescent="0.3">
      <c r="A218" s="52">
        <v>1</v>
      </c>
      <c r="B218" s="337" t="s">
        <v>233</v>
      </c>
      <c r="C218" s="199" t="s">
        <v>38</v>
      </c>
      <c r="D218" s="199" t="s">
        <v>232</v>
      </c>
      <c r="E218" s="199" t="s">
        <v>82</v>
      </c>
      <c r="F218" s="163" t="s">
        <v>36</v>
      </c>
      <c r="G218" s="258">
        <v>44440</v>
      </c>
      <c r="H218" s="258">
        <v>44621</v>
      </c>
      <c r="I218" s="61">
        <v>120000</v>
      </c>
      <c r="J218" s="61">
        <v>16809.87</v>
      </c>
      <c r="K218" s="61">
        <v>25</v>
      </c>
      <c r="L218" s="61">
        <f>+I218*2.87%</f>
        <v>3444</v>
      </c>
      <c r="M218" s="61">
        <f>+I218*7.1%</f>
        <v>8520</v>
      </c>
      <c r="N218" s="61">
        <v>717.6</v>
      </c>
      <c r="O218" s="61">
        <f>+I218*3.04%</f>
        <v>3648</v>
      </c>
      <c r="P218" s="61">
        <f>+I218*7.09%</f>
        <v>8508</v>
      </c>
      <c r="Q218" s="164">
        <v>0</v>
      </c>
      <c r="R218" s="61">
        <f>SUM(K218:P218)</f>
        <v>24862.6</v>
      </c>
      <c r="S218" s="61">
        <f>+J218+K218+L218+O218+Q218</f>
        <v>23926.87</v>
      </c>
      <c r="T218" s="61">
        <f>+M218+N218+P218</f>
        <v>17745.599999999999</v>
      </c>
      <c r="U218" s="167">
        <f>+I218-S218</f>
        <v>96073.13</v>
      </c>
      <c r="V218" s="65">
        <v>112</v>
      </c>
    </row>
    <row r="219" spans="1:22" s="30" customFormat="1" ht="30" customHeight="1" x14ac:dyDescent="0.25">
      <c r="A219" s="66">
        <v>2</v>
      </c>
      <c r="B219" s="338" t="s">
        <v>234</v>
      </c>
      <c r="C219" s="206" t="s">
        <v>38</v>
      </c>
      <c r="D219" s="206" t="s">
        <v>232</v>
      </c>
      <c r="E219" s="206" t="s">
        <v>136</v>
      </c>
      <c r="F219" s="124" t="s">
        <v>36</v>
      </c>
      <c r="G219" s="57">
        <v>44440</v>
      </c>
      <c r="H219" s="57">
        <v>44621</v>
      </c>
      <c r="I219" s="127">
        <v>70000</v>
      </c>
      <c r="J219" s="61">
        <v>5098.45</v>
      </c>
      <c r="K219" s="127">
        <v>25</v>
      </c>
      <c r="L219" s="127">
        <f>+I219*2.87%</f>
        <v>2009</v>
      </c>
      <c r="M219" s="127">
        <f>+I219*7.1%</f>
        <v>4970</v>
      </c>
      <c r="N219" s="127">
        <v>717.6</v>
      </c>
      <c r="O219" s="127">
        <f>+I219*3.04%</f>
        <v>2128</v>
      </c>
      <c r="P219" s="127">
        <f>+I219*7.09%</f>
        <v>4963</v>
      </c>
      <c r="Q219" s="188">
        <v>1350.12</v>
      </c>
      <c r="R219" s="127">
        <f>SUM(K219:P219)</f>
        <v>14812.6</v>
      </c>
      <c r="S219" s="127">
        <f>+J219+K219+L219+O219+Q219</f>
        <v>10610.57</v>
      </c>
      <c r="T219" s="127">
        <f>+M219+N219+P219</f>
        <v>10650.6</v>
      </c>
      <c r="U219" s="129">
        <f>+I219-S219</f>
        <v>59389.43</v>
      </c>
      <c r="V219" s="130">
        <v>112</v>
      </c>
    </row>
    <row r="220" spans="1:22" s="30" customFormat="1" ht="30" customHeight="1" x14ac:dyDescent="0.25">
      <c r="A220" s="66">
        <v>3</v>
      </c>
      <c r="B220" s="338" t="s">
        <v>235</v>
      </c>
      <c r="C220" s="206" t="s">
        <v>38</v>
      </c>
      <c r="D220" s="206" t="s">
        <v>232</v>
      </c>
      <c r="E220" s="206" t="s">
        <v>92</v>
      </c>
      <c r="F220" s="124" t="s">
        <v>36</v>
      </c>
      <c r="G220" s="57">
        <v>44501</v>
      </c>
      <c r="H220" s="57">
        <v>44682</v>
      </c>
      <c r="I220" s="113">
        <v>40000</v>
      </c>
      <c r="J220" s="113">
        <v>442.65</v>
      </c>
      <c r="K220" s="113">
        <v>25</v>
      </c>
      <c r="L220" s="73">
        <f>+I220*2.87%</f>
        <v>1148</v>
      </c>
      <c r="M220" s="73">
        <f>+I220*7.1%</f>
        <v>2839.9999999999995</v>
      </c>
      <c r="N220" s="73">
        <f>+I220*1.15%</f>
        <v>460</v>
      </c>
      <c r="O220" s="73">
        <f>+I220*3.04%</f>
        <v>1216</v>
      </c>
      <c r="P220" s="73">
        <f>+I220*7.09%</f>
        <v>2836</v>
      </c>
      <c r="Q220" s="145">
        <v>0</v>
      </c>
      <c r="R220" s="73">
        <f>SUM(K220:P220)</f>
        <v>8525</v>
      </c>
      <c r="S220" s="73">
        <f>+J220+K220+L220+O220+Q220</f>
        <v>2831.65</v>
      </c>
      <c r="T220" s="73">
        <f>+M220+N220+P220</f>
        <v>6136</v>
      </c>
      <c r="U220" s="115">
        <f>+I220-S220</f>
        <v>37168.35</v>
      </c>
      <c r="V220" s="77">
        <v>112</v>
      </c>
    </row>
    <row r="221" spans="1:22" s="30" customFormat="1" ht="30" customHeight="1" x14ac:dyDescent="0.25">
      <c r="A221" s="66">
        <v>4</v>
      </c>
      <c r="B221" s="338" t="s">
        <v>236</v>
      </c>
      <c r="C221" s="339" t="s">
        <v>38</v>
      </c>
      <c r="D221" s="206" t="s">
        <v>232</v>
      </c>
      <c r="E221" s="206" t="s">
        <v>92</v>
      </c>
      <c r="F221" s="124" t="s">
        <v>36</v>
      </c>
      <c r="G221" s="57">
        <v>44501</v>
      </c>
      <c r="H221" s="57">
        <v>44682</v>
      </c>
      <c r="I221" s="230">
        <v>60000</v>
      </c>
      <c r="J221" s="59">
        <v>3486.68</v>
      </c>
      <c r="K221" s="127">
        <v>25</v>
      </c>
      <c r="L221" s="127">
        <f>+I221*2.87%</f>
        <v>1722</v>
      </c>
      <c r="M221" s="127">
        <f>+I221*7.1%</f>
        <v>4260</v>
      </c>
      <c r="N221" s="127">
        <f>+I221*1.15%</f>
        <v>690</v>
      </c>
      <c r="O221" s="127">
        <f>+I221*3.04%</f>
        <v>1824</v>
      </c>
      <c r="P221" s="127">
        <f>+I221*7.09%</f>
        <v>4254</v>
      </c>
      <c r="Q221" s="126">
        <v>0</v>
      </c>
      <c r="R221" s="127">
        <f>SUM(K221:P221)</f>
        <v>12775</v>
      </c>
      <c r="S221" s="127">
        <f>+J221+K221+L221+O221+Q221</f>
        <v>7057.68</v>
      </c>
      <c r="T221" s="127">
        <f>+M221+N221+P221</f>
        <v>9204</v>
      </c>
      <c r="U221" s="129">
        <f>+I221-S221</f>
        <v>52942.32</v>
      </c>
      <c r="V221" s="130">
        <v>112</v>
      </c>
    </row>
    <row r="222" spans="1:22" s="30" customFormat="1" ht="30" customHeight="1" thickBot="1" x14ac:dyDescent="0.3">
      <c r="A222" s="80">
        <v>5</v>
      </c>
      <c r="B222" s="340" t="s">
        <v>237</v>
      </c>
      <c r="C222" s="341" t="s">
        <v>38</v>
      </c>
      <c r="D222" s="341" t="s">
        <v>232</v>
      </c>
      <c r="E222" s="335" t="s">
        <v>92</v>
      </c>
      <c r="F222" s="179" t="s">
        <v>36</v>
      </c>
      <c r="G222" s="71">
        <v>44348</v>
      </c>
      <c r="H222" s="307">
        <v>44531</v>
      </c>
      <c r="I222" s="73">
        <v>55000</v>
      </c>
      <c r="J222" s="73">
        <v>2559.6799999999998</v>
      </c>
      <c r="K222" s="73">
        <v>25</v>
      </c>
      <c r="L222" s="73">
        <f>+I222*2.87%</f>
        <v>1578.5</v>
      </c>
      <c r="M222" s="73">
        <f>+I222*7.1%</f>
        <v>3904.9999999999995</v>
      </c>
      <c r="N222" s="73">
        <f>+I222*1.15%</f>
        <v>632.5</v>
      </c>
      <c r="O222" s="73">
        <f>+I222*3.04%</f>
        <v>1672</v>
      </c>
      <c r="P222" s="73">
        <f>+I222*7.09%</f>
        <v>3899.5000000000005</v>
      </c>
      <c r="Q222" s="114">
        <v>0</v>
      </c>
      <c r="R222" s="73">
        <f>SUM(K222:P222)</f>
        <v>11712.5</v>
      </c>
      <c r="S222" s="73">
        <f>+J222+K222+L222+O222+Q222</f>
        <v>5835.18</v>
      </c>
      <c r="T222" s="73">
        <f>+M222+N222+P222</f>
        <v>8437</v>
      </c>
      <c r="U222" s="115">
        <f>+I222-S222</f>
        <v>49164.82</v>
      </c>
      <c r="V222" s="77">
        <v>112</v>
      </c>
    </row>
    <row r="223" spans="1:22" s="30" customFormat="1" ht="18" customHeight="1" thickBot="1" x14ac:dyDescent="0.3">
      <c r="A223" s="87"/>
      <c r="B223" s="88"/>
      <c r="C223" s="88"/>
      <c r="D223" s="88"/>
      <c r="E223" s="88"/>
      <c r="F223" s="88"/>
      <c r="G223" s="88"/>
      <c r="H223" s="89"/>
      <c r="I223" s="90">
        <f>SUM(I218:I222)</f>
        <v>345000</v>
      </c>
      <c r="J223" s="90">
        <f t="shared" ref="J223:U223" si="81">SUM(J218:J222)</f>
        <v>28397.33</v>
      </c>
      <c r="K223" s="90">
        <f t="shared" si="81"/>
        <v>125</v>
      </c>
      <c r="L223" s="90">
        <f t="shared" si="81"/>
        <v>9901.5</v>
      </c>
      <c r="M223" s="90">
        <f t="shared" si="81"/>
        <v>24495</v>
      </c>
      <c r="N223" s="90">
        <f t="shared" si="81"/>
        <v>3217.7</v>
      </c>
      <c r="O223" s="90">
        <f t="shared" si="81"/>
        <v>10488</v>
      </c>
      <c r="P223" s="90">
        <f t="shared" si="81"/>
        <v>24460.5</v>
      </c>
      <c r="Q223" s="90">
        <f t="shared" si="81"/>
        <v>1350.12</v>
      </c>
      <c r="R223" s="90">
        <f t="shared" si="81"/>
        <v>72687.7</v>
      </c>
      <c r="S223" s="90">
        <f t="shared" si="81"/>
        <v>50261.950000000004</v>
      </c>
      <c r="T223" s="90">
        <f t="shared" si="81"/>
        <v>52173.2</v>
      </c>
      <c r="U223" s="90">
        <f t="shared" si="81"/>
        <v>294738.05</v>
      </c>
      <c r="V223" s="91"/>
    </row>
    <row r="224" spans="1:22" s="30" customFormat="1" ht="9.9499999999999993" customHeight="1" thickBot="1" x14ac:dyDescent="0.3">
      <c r="A224" s="215"/>
      <c r="B224" s="8"/>
      <c r="C224" s="9"/>
      <c r="D224" s="217"/>
      <c r="E224" s="217"/>
      <c r="F224" s="217"/>
      <c r="G224" s="217"/>
      <c r="H224" s="217"/>
      <c r="I224" s="157"/>
      <c r="J224" s="157"/>
      <c r="K224" s="157"/>
      <c r="L224" s="157"/>
      <c r="M224" s="157"/>
      <c r="N224" s="157"/>
      <c r="O224" s="157"/>
      <c r="P224" s="157"/>
      <c r="Q224" s="342"/>
      <c r="R224" s="157"/>
      <c r="S224" s="157"/>
      <c r="T224" s="157"/>
      <c r="U224" s="157"/>
      <c r="V224" s="44"/>
    </row>
    <row r="225" spans="1:22" s="30" customFormat="1" ht="20.100000000000001" customHeight="1" thickBot="1" x14ac:dyDescent="0.3">
      <c r="A225" s="92" t="s">
        <v>238</v>
      </c>
      <c r="B225" s="93"/>
      <c r="C225" s="93"/>
      <c r="D225" s="93"/>
      <c r="E225" s="94"/>
      <c r="F225" s="92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4"/>
    </row>
    <row r="226" spans="1:22" s="30" customFormat="1" ht="20.100000000000001" customHeight="1" x14ac:dyDescent="0.25">
      <c r="A226" s="210">
        <v>1</v>
      </c>
      <c r="B226" s="343" t="s">
        <v>239</v>
      </c>
      <c r="C226" s="212" t="s">
        <v>38</v>
      </c>
      <c r="D226" s="212" t="s">
        <v>240</v>
      </c>
      <c r="E226" s="344" t="s">
        <v>152</v>
      </c>
      <c r="F226" s="179" t="s">
        <v>36</v>
      </c>
      <c r="G226" s="345">
        <v>44348</v>
      </c>
      <c r="H226" s="346">
        <v>44531</v>
      </c>
      <c r="I226" s="309">
        <v>50000</v>
      </c>
      <c r="J226" s="309">
        <v>1854</v>
      </c>
      <c r="K226" s="309">
        <v>25</v>
      </c>
      <c r="L226" s="61">
        <f>+I226*2.87%</f>
        <v>1435</v>
      </c>
      <c r="M226" s="73">
        <f>+I226*7.1%</f>
        <v>3549.9999999999995</v>
      </c>
      <c r="N226" s="73">
        <f>+I226*1.15%</f>
        <v>575</v>
      </c>
      <c r="O226" s="73">
        <f>+I226*3.04%</f>
        <v>1520</v>
      </c>
      <c r="P226" s="73">
        <f>+I226*7.09%</f>
        <v>3545.0000000000005</v>
      </c>
      <c r="Q226" s="301">
        <v>0</v>
      </c>
      <c r="R226" s="73">
        <f>SUM(K226:P226)</f>
        <v>10650</v>
      </c>
      <c r="S226" s="73">
        <f>+J226+K226+L226+O226+Q226</f>
        <v>4834</v>
      </c>
      <c r="T226" s="73">
        <f>+M226+N226+P226</f>
        <v>7670</v>
      </c>
      <c r="U226" s="115">
        <f>+I226-S226</f>
        <v>45166</v>
      </c>
      <c r="V226" s="130">
        <v>112</v>
      </c>
    </row>
    <row r="227" spans="1:22" s="30" customFormat="1" ht="20.100000000000001" customHeight="1" x14ac:dyDescent="0.25">
      <c r="A227" s="210">
        <v>2</v>
      </c>
      <c r="B227" s="343" t="s">
        <v>241</v>
      </c>
      <c r="C227" s="212" t="s">
        <v>38</v>
      </c>
      <c r="D227" s="212" t="s">
        <v>240</v>
      </c>
      <c r="E227" s="344" t="s">
        <v>242</v>
      </c>
      <c r="F227" s="179" t="s">
        <v>36</v>
      </c>
      <c r="G227" s="71">
        <v>44470</v>
      </c>
      <c r="H227" s="307">
        <v>44652</v>
      </c>
      <c r="I227" s="73">
        <v>26000</v>
      </c>
      <c r="J227" s="73">
        <v>0</v>
      </c>
      <c r="K227" s="73">
        <v>25</v>
      </c>
      <c r="L227" s="73">
        <f>+I227*2.87%</f>
        <v>746.2</v>
      </c>
      <c r="M227" s="73">
        <f>+I227*7.1%</f>
        <v>1845.9999999999998</v>
      </c>
      <c r="N227" s="73">
        <f>+I227*1.15%</f>
        <v>299</v>
      </c>
      <c r="O227" s="73">
        <f>+I227*3.04%</f>
        <v>790.4</v>
      </c>
      <c r="P227" s="73">
        <f>+I227*7.09%</f>
        <v>1843.4</v>
      </c>
      <c r="Q227" s="114">
        <v>0</v>
      </c>
      <c r="R227" s="73">
        <f>SUM(K227:P227)</f>
        <v>5550</v>
      </c>
      <c r="S227" s="73">
        <f>+J227+K227+L227+O227+Q227</f>
        <v>1561.6</v>
      </c>
      <c r="T227" s="73">
        <f>+M227+N227+P227</f>
        <v>3988.4</v>
      </c>
      <c r="U227" s="115">
        <f>+I227-S227</f>
        <v>24438.400000000001</v>
      </c>
      <c r="V227" s="77">
        <v>112</v>
      </c>
    </row>
    <row r="228" spans="1:22" s="30" customFormat="1" ht="20.100000000000001" customHeight="1" x14ac:dyDescent="0.25">
      <c r="A228" s="210">
        <v>3</v>
      </c>
      <c r="B228" s="343" t="s">
        <v>243</v>
      </c>
      <c r="C228" s="212" t="s">
        <v>38</v>
      </c>
      <c r="D228" s="212" t="s">
        <v>240</v>
      </c>
      <c r="E228" s="344" t="s">
        <v>242</v>
      </c>
      <c r="F228" s="179" t="s">
        <v>36</v>
      </c>
      <c r="G228" s="71">
        <v>44470</v>
      </c>
      <c r="H228" s="307">
        <v>44652</v>
      </c>
      <c r="I228" s="309">
        <v>28000</v>
      </c>
      <c r="J228" s="309">
        <v>0</v>
      </c>
      <c r="K228" s="309">
        <v>25</v>
      </c>
      <c r="L228" s="73">
        <f>+I228*2.87%</f>
        <v>803.6</v>
      </c>
      <c r="M228" s="73">
        <f>+I228*7.1%</f>
        <v>1987.9999999999998</v>
      </c>
      <c r="N228" s="73">
        <f>+I228*1.15%</f>
        <v>322</v>
      </c>
      <c r="O228" s="73">
        <f>+I228*3.04%</f>
        <v>851.2</v>
      </c>
      <c r="P228" s="73">
        <f>+I228*7.09%</f>
        <v>1985.2</v>
      </c>
      <c r="Q228" s="301">
        <v>0</v>
      </c>
      <c r="R228" s="73">
        <f>SUM(K228:P228)</f>
        <v>5975</v>
      </c>
      <c r="S228" s="73">
        <f>+J228+K228+L228+O228+Q228</f>
        <v>1679.8000000000002</v>
      </c>
      <c r="T228" s="73">
        <f>+M228+N228+P228</f>
        <v>4295.2</v>
      </c>
      <c r="U228" s="115">
        <f>+I228-S228</f>
        <v>26320.2</v>
      </c>
      <c r="V228" s="130">
        <v>112</v>
      </c>
    </row>
    <row r="229" spans="1:22" s="30" customFormat="1" ht="20.100000000000001" customHeight="1" thickBot="1" x14ac:dyDescent="0.3">
      <c r="A229" s="210">
        <v>4</v>
      </c>
      <c r="B229" s="306" t="s">
        <v>244</v>
      </c>
      <c r="C229" s="212" t="s">
        <v>38</v>
      </c>
      <c r="D229" s="212" t="s">
        <v>240</v>
      </c>
      <c r="E229" s="344" t="s">
        <v>242</v>
      </c>
      <c r="F229" s="124" t="s">
        <v>36</v>
      </c>
      <c r="G229" s="71">
        <v>44470</v>
      </c>
      <c r="H229" s="307">
        <v>44652</v>
      </c>
      <c r="I229" s="119">
        <v>29400</v>
      </c>
      <c r="J229" s="119">
        <v>0</v>
      </c>
      <c r="K229" s="119">
        <v>25</v>
      </c>
      <c r="L229" s="119">
        <f>+I229*2.87%</f>
        <v>843.78</v>
      </c>
      <c r="M229" s="119">
        <f>+I229*7.1%</f>
        <v>2087.3999999999996</v>
      </c>
      <c r="N229" s="86">
        <f>+I229*1.15%</f>
        <v>338.09999999999997</v>
      </c>
      <c r="O229" s="119">
        <f>+I229*3.04%</f>
        <v>893.76</v>
      </c>
      <c r="P229" s="119">
        <f>+I229*7.09%</f>
        <v>2084.46</v>
      </c>
      <c r="Q229" s="120">
        <v>0</v>
      </c>
      <c r="R229" s="119">
        <f>SUM(K229:P229)</f>
        <v>6272.4999999999991</v>
      </c>
      <c r="S229" s="119">
        <f>+J229+K229+L229+O229+Q229</f>
        <v>1762.54</v>
      </c>
      <c r="T229" s="119">
        <f>+M229+N229+P229</f>
        <v>4509.9599999999991</v>
      </c>
      <c r="U229" s="121">
        <f>+I229-S229</f>
        <v>27637.46</v>
      </c>
      <c r="V229" s="122">
        <v>112</v>
      </c>
    </row>
    <row r="230" spans="1:22" s="30" customFormat="1" ht="18" customHeight="1" thickBot="1" x14ac:dyDescent="0.3">
      <c r="A230" s="107"/>
      <c r="B230" s="88"/>
      <c r="C230" s="88"/>
      <c r="D230" s="88"/>
      <c r="E230" s="88"/>
      <c r="F230" s="88"/>
      <c r="G230" s="88"/>
      <c r="H230" s="89"/>
      <c r="I230" s="90">
        <f>SUM(I226:I229)</f>
        <v>133400</v>
      </c>
      <c r="J230" s="90">
        <f t="shared" ref="J230:U230" si="82">SUM(J226:J229)</f>
        <v>1854</v>
      </c>
      <c r="K230" s="90">
        <f t="shared" si="82"/>
        <v>100</v>
      </c>
      <c r="L230" s="90">
        <f t="shared" si="82"/>
        <v>3828.58</v>
      </c>
      <c r="M230" s="90">
        <f t="shared" si="82"/>
        <v>9471.3999999999978</v>
      </c>
      <c r="N230" s="90">
        <f t="shared" si="82"/>
        <v>1534.1</v>
      </c>
      <c r="O230" s="90">
        <f t="shared" si="82"/>
        <v>4055.3600000000006</v>
      </c>
      <c r="P230" s="90">
        <f t="shared" si="82"/>
        <v>9458.0600000000013</v>
      </c>
      <c r="Q230" s="90">
        <f t="shared" si="82"/>
        <v>0</v>
      </c>
      <c r="R230" s="90">
        <f t="shared" si="82"/>
        <v>28447.5</v>
      </c>
      <c r="S230" s="90">
        <f t="shared" si="82"/>
        <v>9837.94</v>
      </c>
      <c r="T230" s="90">
        <f t="shared" si="82"/>
        <v>20463.559999999998</v>
      </c>
      <c r="U230" s="90">
        <f t="shared" si="82"/>
        <v>123562.06</v>
      </c>
      <c r="V230" s="108"/>
    </row>
    <row r="231" spans="1:22" s="30" customFormat="1" ht="9.9499999999999993" customHeight="1" thickBot="1" x14ac:dyDescent="0.3">
      <c r="A231" s="215"/>
      <c r="B231" s="217"/>
      <c r="C231" s="217"/>
      <c r="D231" s="215"/>
      <c r="E231" s="215"/>
      <c r="F231" s="215"/>
      <c r="G231" s="215"/>
      <c r="H231" s="215"/>
      <c r="I231" s="347"/>
      <c r="J231" s="347"/>
      <c r="K231" s="347"/>
      <c r="L231" s="347"/>
      <c r="M231" s="347"/>
      <c r="N231" s="347"/>
      <c r="O231" s="347"/>
      <c r="P231" s="347"/>
      <c r="Q231" s="348"/>
      <c r="R231" s="347"/>
      <c r="S231" s="347"/>
      <c r="T231" s="347"/>
      <c r="U231" s="347"/>
      <c r="V231" s="44"/>
    </row>
    <row r="232" spans="1:22" s="30" customFormat="1" ht="18" customHeight="1" thickBot="1" x14ac:dyDescent="0.3">
      <c r="A232" s="92" t="s">
        <v>245</v>
      </c>
      <c r="B232" s="93"/>
      <c r="C232" s="93"/>
      <c r="D232" s="93"/>
      <c r="E232" s="94"/>
      <c r="F232" s="92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4"/>
    </row>
    <row r="233" spans="1:22" s="30" customFormat="1" ht="30" x14ac:dyDescent="0.25">
      <c r="A233" s="52">
        <v>1</v>
      </c>
      <c r="B233" s="349" t="s">
        <v>246</v>
      </c>
      <c r="C233" s="183" t="s">
        <v>38</v>
      </c>
      <c r="D233" s="200" t="s">
        <v>245</v>
      </c>
      <c r="E233" s="199" t="s">
        <v>247</v>
      </c>
      <c r="F233" s="163" t="s">
        <v>36</v>
      </c>
      <c r="G233" s="57">
        <v>44501</v>
      </c>
      <c r="H233" s="57">
        <v>44682</v>
      </c>
      <c r="I233" s="113">
        <v>40000</v>
      </c>
      <c r="J233" s="113">
        <v>442.65</v>
      </c>
      <c r="K233" s="113">
        <v>25</v>
      </c>
      <c r="L233" s="73">
        <f>+I233*2.87%</f>
        <v>1148</v>
      </c>
      <c r="M233" s="73">
        <f>+I233*7.1%</f>
        <v>2839.9999999999995</v>
      </c>
      <c r="N233" s="73">
        <f>+I233*1.15%</f>
        <v>460</v>
      </c>
      <c r="O233" s="73">
        <f>+I233*3.04%</f>
        <v>1216</v>
      </c>
      <c r="P233" s="73">
        <f>+I233*7.09%</f>
        <v>2836</v>
      </c>
      <c r="Q233" s="145">
        <v>0</v>
      </c>
      <c r="R233" s="73">
        <f>SUM(K233:P233)</f>
        <v>8525</v>
      </c>
      <c r="S233" s="73">
        <f>+J233+K233+L233+O233+Q233</f>
        <v>2831.65</v>
      </c>
      <c r="T233" s="73">
        <f>+M233+N233+P233</f>
        <v>6136</v>
      </c>
      <c r="U233" s="115">
        <f>+I233-S233</f>
        <v>37168.35</v>
      </c>
      <c r="V233" s="77">
        <v>112</v>
      </c>
    </row>
    <row r="234" spans="1:22" s="30" customFormat="1" ht="32.1" customHeight="1" thickBot="1" x14ac:dyDescent="0.3">
      <c r="A234" s="139">
        <v>2</v>
      </c>
      <c r="B234" s="350" t="s">
        <v>248</v>
      </c>
      <c r="C234" s="68" t="s">
        <v>34</v>
      </c>
      <c r="D234" s="351" t="s">
        <v>245</v>
      </c>
      <c r="E234" s="206" t="s">
        <v>247</v>
      </c>
      <c r="F234" s="124" t="s">
        <v>36</v>
      </c>
      <c r="G234" s="57">
        <v>44501</v>
      </c>
      <c r="H234" s="57">
        <v>44682</v>
      </c>
      <c r="I234" s="113">
        <v>40000</v>
      </c>
      <c r="J234" s="113">
        <v>442.65</v>
      </c>
      <c r="K234" s="113">
        <v>25</v>
      </c>
      <c r="L234" s="73">
        <f>+I234*2.87%</f>
        <v>1148</v>
      </c>
      <c r="M234" s="73">
        <f>+I234*7.1%</f>
        <v>2839.9999999999995</v>
      </c>
      <c r="N234" s="73">
        <f>+I234*1.15%</f>
        <v>460</v>
      </c>
      <c r="O234" s="73">
        <f>+I234*3.04%</f>
        <v>1216</v>
      </c>
      <c r="P234" s="73">
        <f>+I234*7.09%</f>
        <v>2836</v>
      </c>
      <c r="Q234" s="145">
        <v>0</v>
      </c>
      <c r="R234" s="73">
        <f>SUM(K234:P234)</f>
        <v>8525</v>
      </c>
      <c r="S234" s="73">
        <f>+J234+K234+L234+O234+Q234</f>
        <v>2831.65</v>
      </c>
      <c r="T234" s="73">
        <f>+M234+N234+P234</f>
        <v>6136</v>
      </c>
      <c r="U234" s="115">
        <f>+I234-S234</f>
        <v>37168.35</v>
      </c>
      <c r="V234" s="77">
        <v>112</v>
      </c>
    </row>
    <row r="235" spans="1:22" s="30" customFormat="1" ht="18" customHeight="1" thickBot="1" x14ac:dyDescent="0.3">
      <c r="A235" s="107"/>
      <c r="B235" s="88"/>
      <c r="C235" s="88"/>
      <c r="D235" s="88"/>
      <c r="E235" s="88"/>
      <c r="F235" s="88"/>
      <c r="G235" s="88"/>
      <c r="H235" s="89"/>
      <c r="I235" s="90">
        <f>SUM(I233:I234)</f>
        <v>80000</v>
      </c>
      <c r="J235" s="90">
        <f t="shared" ref="J235:U235" si="83">SUM(J233:J234)</f>
        <v>885.3</v>
      </c>
      <c r="K235" s="90">
        <f t="shared" si="83"/>
        <v>50</v>
      </c>
      <c r="L235" s="90">
        <f t="shared" si="83"/>
        <v>2296</v>
      </c>
      <c r="M235" s="90">
        <f t="shared" si="83"/>
        <v>5679.9999999999991</v>
      </c>
      <c r="N235" s="90">
        <f t="shared" si="83"/>
        <v>920</v>
      </c>
      <c r="O235" s="90">
        <f t="shared" si="83"/>
        <v>2432</v>
      </c>
      <c r="P235" s="90">
        <f t="shared" si="83"/>
        <v>5672</v>
      </c>
      <c r="Q235" s="90">
        <f t="shared" si="83"/>
        <v>0</v>
      </c>
      <c r="R235" s="90">
        <f t="shared" si="83"/>
        <v>17050</v>
      </c>
      <c r="S235" s="90">
        <f t="shared" si="83"/>
        <v>5663.3</v>
      </c>
      <c r="T235" s="90">
        <f t="shared" si="83"/>
        <v>12272</v>
      </c>
      <c r="U235" s="90">
        <f t="shared" si="83"/>
        <v>74336.7</v>
      </c>
      <c r="V235" s="91"/>
    </row>
    <row r="236" spans="1:22" s="30" customFormat="1" ht="9.9499999999999993" customHeight="1" thickBot="1" x14ac:dyDescent="0.3">
      <c r="A236" s="215"/>
      <c r="B236" s="217"/>
      <c r="C236" s="217"/>
      <c r="D236" s="215"/>
      <c r="E236" s="215"/>
      <c r="F236" s="215"/>
      <c r="G236" s="215"/>
      <c r="H236" s="215"/>
      <c r="I236" s="347"/>
      <c r="J236" s="347"/>
      <c r="K236" s="347"/>
      <c r="L236" s="347"/>
      <c r="M236" s="347"/>
      <c r="N236" s="347"/>
      <c r="O236" s="347"/>
      <c r="P236" s="347"/>
      <c r="Q236" s="348"/>
      <c r="R236" s="347"/>
      <c r="S236" s="347"/>
      <c r="T236" s="347"/>
      <c r="U236" s="347"/>
      <c r="V236" s="44"/>
    </row>
    <row r="237" spans="1:22" s="30" customFormat="1" ht="18" customHeight="1" thickBot="1" x14ac:dyDescent="0.3">
      <c r="A237" s="92" t="s">
        <v>249</v>
      </c>
      <c r="B237" s="93"/>
      <c r="C237" s="93"/>
      <c r="D237" s="93"/>
      <c r="E237" s="94"/>
      <c r="F237" s="92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4"/>
    </row>
    <row r="238" spans="1:22" s="30" customFormat="1" ht="30" customHeight="1" x14ac:dyDescent="0.25">
      <c r="A238" s="52">
        <v>1</v>
      </c>
      <c r="B238" s="349" t="s">
        <v>250</v>
      </c>
      <c r="C238" s="183" t="s">
        <v>38</v>
      </c>
      <c r="D238" s="200" t="s">
        <v>249</v>
      </c>
      <c r="E238" s="199" t="s">
        <v>251</v>
      </c>
      <c r="F238" s="163" t="s">
        <v>36</v>
      </c>
      <c r="G238" s="258">
        <v>44470</v>
      </c>
      <c r="H238" s="259">
        <v>44652</v>
      </c>
      <c r="I238" s="61">
        <v>22575</v>
      </c>
      <c r="J238" s="61">
        <v>0</v>
      </c>
      <c r="K238" s="61">
        <v>25</v>
      </c>
      <c r="L238" s="61">
        <f>+I238*2.87%</f>
        <v>647.90250000000003</v>
      </c>
      <c r="M238" s="61">
        <f>+I238*7.1%</f>
        <v>1602.8249999999998</v>
      </c>
      <c r="N238" s="61">
        <f>+I238*1.15%</f>
        <v>259.61250000000001</v>
      </c>
      <c r="O238" s="61">
        <f>+I238*3.04%</f>
        <v>686.28</v>
      </c>
      <c r="P238" s="61">
        <f>+I238*7.09%</f>
        <v>1600.5675000000001</v>
      </c>
      <c r="Q238" s="164">
        <v>0</v>
      </c>
      <c r="R238" s="61">
        <f>SUM(K238:P238)</f>
        <v>4822.1875</v>
      </c>
      <c r="S238" s="61">
        <f>+J238+K238+L238+O238+Q238</f>
        <v>1359.1824999999999</v>
      </c>
      <c r="T238" s="61">
        <f>+M238+N238+P238</f>
        <v>3463.0050000000001</v>
      </c>
      <c r="U238" s="167">
        <f>+I238-S238</f>
        <v>21215.817500000001</v>
      </c>
      <c r="V238" s="65">
        <v>112</v>
      </c>
    </row>
    <row r="239" spans="1:22" s="30" customFormat="1" ht="30" customHeight="1" x14ac:dyDescent="0.25">
      <c r="A239" s="66">
        <v>2</v>
      </c>
      <c r="B239" s="350" t="s">
        <v>252</v>
      </c>
      <c r="C239" s="183" t="s">
        <v>38</v>
      </c>
      <c r="D239" s="351" t="s">
        <v>249</v>
      </c>
      <c r="E239" s="206" t="s">
        <v>251</v>
      </c>
      <c r="F239" s="124" t="s">
        <v>36</v>
      </c>
      <c r="G239" s="57">
        <v>44501</v>
      </c>
      <c r="H239" s="57">
        <v>44682</v>
      </c>
      <c r="I239" s="127">
        <v>22575</v>
      </c>
      <c r="J239" s="127">
        <v>0</v>
      </c>
      <c r="K239" s="127">
        <v>25</v>
      </c>
      <c r="L239" s="127">
        <f>+I239*2.87%</f>
        <v>647.90250000000003</v>
      </c>
      <c r="M239" s="127">
        <f>+I239*7.1%</f>
        <v>1602.8249999999998</v>
      </c>
      <c r="N239" s="127">
        <f>+I239*1.15%</f>
        <v>259.61250000000001</v>
      </c>
      <c r="O239" s="127">
        <f>+I239*3.04%</f>
        <v>686.28</v>
      </c>
      <c r="P239" s="127">
        <f>+I239*7.09%</f>
        <v>1600.5675000000001</v>
      </c>
      <c r="Q239" s="126">
        <v>0</v>
      </c>
      <c r="R239" s="127">
        <f>SUM(K239:P239)</f>
        <v>4822.1875</v>
      </c>
      <c r="S239" s="127">
        <f>+J239+K239+L239+O239+Q239</f>
        <v>1359.1824999999999</v>
      </c>
      <c r="T239" s="127">
        <f>+M239+N239+P239</f>
        <v>3463.0050000000001</v>
      </c>
      <c r="U239" s="129">
        <f>+I239-S239</f>
        <v>21215.817500000001</v>
      </c>
      <c r="V239" s="130">
        <v>112</v>
      </c>
    </row>
    <row r="240" spans="1:22" s="30" customFormat="1" ht="30" customHeight="1" thickBot="1" x14ac:dyDescent="0.3">
      <c r="A240" s="139">
        <v>3</v>
      </c>
      <c r="B240" s="352" t="s">
        <v>253</v>
      </c>
      <c r="C240" s="183" t="s">
        <v>38</v>
      </c>
      <c r="D240" s="203" t="s">
        <v>249</v>
      </c>
      <c r="E240" s="171" t="s">
        <v>251</v>
      </c>
      <c r="F240" s="112" t="s">
        <v>36</v>
      </c>
      <c r="G240" s="71">
        <v>44470</v>
      </c>
      <c r="H240" s="307">
        <v>44652</v>
      </c>
      <c r="I240" s="119">
        <v>22575</v>
      </c>
      <c r="J240" s="119">
        <v>0</v>
      </c>
      <c r="K240" s="119">
        <v>25</v>
      </c>
      <c r="L240" s="119">
        <f>+I240*2.87%</f>
        <v>647.90250000000003</v>
      </c>
      <c r="M240" s="119">
        <f>+I240*7.1%</f>
        <v>1602.8249999999998</v>
      </c>
      <c r="N240" s="119">
        <f>+I240*1.15%</f>
        <v>259.61250000000001</v>
      </c>
      <c r="O240" s="119">
        <f>+I240*3.04%</f>
        <v>686.28</v>
      </c>
      <c r="P240" s="119">
        <f>+I240*7.09%</f>
        <v>1600.5675000000001</v>
      </c>
      <c r="Q240" s="120">
        <v>0</v>
      </c>
      <c r="R240" s="119">
        <f>SUM(K240:P240)</f>
        <v>4822.1875</v>
      </c>
      <c r="S240" s="119">
        <f>+J240+K240+L240+O240+Q240</f>
        <v>1359.1824999999999</v>
      </c>
      <c r="T240" s="119">
        <f>+M240+N240+P240</f>
        <v>3463.0050000000001</v>
      </c>
      <c r="U240" s="121">
        <f>+I240-S240</f>
        <v>21215.817500000001</v>
      </c>
      <c r="V240" s="122">
        <v>112</v>
      </c>
    </row>
    <row r="241" spans="1:22" s="30" customFormat="1" ht="18" customHeight="1" thickBot="1" x14ac:dyDescent="0.3">
      <c r="A241" s="107"/>
      <c r="B241" s="88"/>
      <c r="C241" s="88"/>
      <c r="D241" s="88"/>
      <c r="E241" s="88"/>
      <c r="F241" s="88"/>
      <c r="G241" s="88"/>
      <c r="H241" s="89"/>
      <c r="I241" s="90">
        <f>SUM(I238:I240)</f>
        <v>67725</v>
      </c>
      <c r="J241" s="90">
        <f t="shared" ref="J241:U241" si="84">SUM(J238:J240)</f>
        <v>0</v>
      </c>
      <c r="K241" s="90">
        <f t="shared" si="84"/>
        <v>75</v>
      </c>
      <c r="L241" s="90">
        <f t="shared" si="84"/>
        <v>1943.7075</v>
      </c>
      <c r="M241" s="90">
        <f t="shared" si="84"/>
        <v>4808.4749999999995</v>
      </c>
      <c r="N241" s="90">
        <f t="shared" si="84"/>
        <v>778.83750000000009</v>
      </c>
      <c r="O241" s="90">
        <f t="shared" si="84"/>
        <v>2058.84</v>
      </c>
      <c r="P241" s="90">
        <f t="shared" si="84"/>
        <v>4801.7025000000003</v>
      </c>
      <c r="Q241" s="90">
        <f t="shared" si="84"/>
        <v>0</v>
      </c>
      <c r="R241" s="90">
        <f t="shared" si="84"/>
        <v>14466.5625</v>
      </c>
      <c r="S241" s="90">
        <f t="shared" si="84"/>
        <v>4077.5474999999997</v>
      </c>
      <c r="T241" s="90">
        <f t="shared" si="84"/>
        <v>10389.014999999999</v>
      </c>
      <c r="U241" s="90">
        <f t="shared" si="84"/>
        <v>63647.452499999999</v>
      </c>
      <c r="V241" s="91"/>
    </row>
    <row r="242" spans="1:22" s="30" customFormat="1" ht="9.9499999999999993" customHeight="1" thickBot="1" x14ac:dyDescent="0.3">
      <c r="A242" s="215"/>
      <c r="B242" s="217"/>
      <c r="C242" s="217"/>
      <c r="D242" s="217"/>
      <c r="E242" s="217"/>
      <c r="F242" s="217"/>
      <c r="G242" s="217"/>
      <c r="H242" s="217"/>
      <c r="I242" s="157"/>
      <c r="J242" s="157"/>
      <c r="K242" s="157"/>
      <c r="L242" s="157"/>
      <c r="M242" s="157"/>
      <c r="N242" s="157"/>
      <c r="O242" s="157"/>
      <c r="P242" s="157"/>
      <c r="Q242" s="342"/>
      <c r="R242" s="157"/>
      <c r="S242" s="157"/>
      <c r="T242" s="157"/>
      <c r="U242" s="157"/>
      <c r="V242" s="44"/>
    </row>
    <row r="243" spans="1:22" s="30" customFormat="1" ht="20.100000000000001" customHeight="1" thickBot="1" x14ac:dyDescent="0.3">
      <c r="A243" s="46" t="s">
        <v>254</v>
      </c>
      <c r="B243" s="47"/>
      <c r="C243" s="47"/>
      <c r="D243" s="93"/>
      <c r="E243" s="94"/>
      <c r="F243" s="92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4"/>
    </row>
    <row r="244" spans="1:22" s="30" customFormat="1" ht="30" x14ac:dyDescent="0.25">
      <c r="A244" s="52">
        <v>1</v>
      </c>
      <c r="B244" s="353" t="s">
        <v>255</v>
      </c>
      <c r="C244" s="199" t="s">
        <v>38</v>
      </c>
      <c r="D244" s="354" t="s">
        <v>256</v>
      </c>
      <c r="E244" s="199" t="s">
        <v>257</v>
      </c>
      <c r="F244" s="163" t="s">
        <v>36</v>
      </c>
      <c r="G244" s="71">
        <v>44470</v>
      </c>
      <c r="H244" s="71">
        <v>44652</v>
      </c>
      <c r="I244" s="73">
        <v>120000</v>
      </c>
      <c r="J244" s="165">
        <v>16809.87</v>
      </c>
      <c r="K244" s="61">
        <v>25</v>
      </c>
      <c r="L244" s="61">
        <f>+I244*2.87%</f>
        <v>3444</v>
      </c>
      <c r="M244" s="61">
        <f>+I244*7.1%</f>
        <v>8520</v>
      </c>
      <c r="N244" s="61">
        <v>717.6</v>
      </c>
      <c r="O244" s="61">
        <f>+I244*3.04%</f>
        <v>3648</v>
      </c>
      <c r="P244" s="61">
        <f>+I244*7.09%</f>
        <v>8508</v>
      </c>
      <c r="Q244" s="176">
        <v>0</v>
      </c>
      <c r="R244" s="61">
        <f>SUM(K244:P244)</f>
        <v>24862.6</v>
      </c>
      <c r="S244" s="61">
        <f>+J244+K244+L244+O244+Q244</f>
        <v>23926.87</v>
      </c>
      <c r="T244" s="61">
        <f>+M244+N244+P244</f>
        <v>17745.599999999999</v>
      </c>
      <c r="U244" s="167">
        <f>+I244-S244</f>
        <v>96073.13</v>
      </c>
      <c r="V244" s="65">
        <v>112</v>
      </c>
    </row>
    <row r="245" spans="1:22" s="30" customFormat="1" ht="30" customHeight="1" thickBot="1" x14ac:dyDescent="0.3">
      <c r="A245" s="80">
        <v>2</v>
      </c>
      <c r="B245" s="355" t="s">
        <v>258</v>
      </c>
      <c r="C245" s="171" t="s">
        <v>38</v>
      </c>
      <c r="D245" s="356" t="s">
        <v>256</v>
      </c>
      <c r="E245" s="124" t="s">
        <v>259</v>
      </c>
      <c r="F245" s="124" t="s">
        <v>36</v>
      </c>
      <c r="G245" s="57">
        <v>44501</v>
      </c>
      <c r="H245" s="57">
        <v>44682</v>
      </c>
      <c r="I245" s="357">
        <v>75000</v>
      </c>
      <c r="J245" s="73">
        <v>6309.38</v>
      </c>
      <c r="K245" s="113">
        <v>25</v>
      </c>
      <c r="L245" s="113">
        <f>+I245*2.87%</f>
        <v>2152.5</v>
      </c>
      <c r="M245" s="113">
        <f>+I245*7.1%</f>
        <v>5324.9999999999991</v>
      </c>
      <c r="N245" s="127">
        <v>717.6</v>
      </c>
      <c r="O245" s="73">
        <f>+I245*3.04%</f>
        <v>2280</v>
      </c>
      <c r="P245" s="73">
        <f>+I245*7.09%</f>
        <v>5317.5</v>
      </c>
      <c r="Q245" s="180">
        <v>0</v>
      </c>
      <c r="R245" s="73">
        <f>SUM(L245,M245,N245,O245,P245)</f>
        <v>15792.599999999999</v>
      </c>
      <c r="S245" s="73">
        <f>SUM(J245,K245,L245,O245,Q245)</f>
        <v>10766.880000000001</v>
      </c>
      <c r="T245" s="73">
        <f>SUM(M245,N245,P245)</f>
        <v>11360.099999999999</v>
      </c>
      <c r="U245" s="115">
        <f>I245-S245</f>
        <v>64233.119999999995</v>
      </c>
      <c r="V245" s="77">
        <v>112</v>
      </c>
    </row>
    <row r="246" spans="1:22" s="30" customFormat="1" ht="18" customHeight="1" thickBot="1" x14ac:dyDescent="0.3">
      <c r="A246" s="87"/>
      <c r="B246" s="135"/>
      <c r="C246" s="135"/>
      <c r="D246" s="88"/>
      <c r="E246" s="88"/>
      <c r="F246" s="88"/>
      <c r="G246" s="88"/>
      <c r="H246" s="89"/>
      <c r="I246" s="90">
        <f>SUM(I244:I245)</f>
        <v>195000</v>
      </c>
      <c r="J246" s="90">
        <f t="shared" ref="J246:U246" si="85">SUM(J244:J245)</f>
        <v>23119.25</v>
      </c>
      <c r="K246" s="90">
        <f t="shared" si="85"/>
        <v>50</v>
      </c>
      <c r="L246" s="90">
        <f t="shared" si="85"/>
        <v>5596.5</v>
      </c>
      <c r="M246" s="90">
        <f t="shared" si="85"/>
        <v>13845</v>
      </c>
      <c r="N246" s="90">
        <f t="shared" si="85"/>
        <v>1435.2</v>
      </c>
      <c r="O246" s="90">
        <f t="shared" si="85"/>
        <v>5928</v>
      </c>
      <c r="P246" s="90">
        <f t="shared" si="85"/>
        <v>13825.5</v>
      </c>
      <c r="Q246" s="90">
        <f t="shared" si="85"/>
        <v>0</v>
      </c>
      <c r="R246" s="90">
        <f t="shared" si="85"/>
        <v>40655.199999999997</v>
      </c>
      <c r="S246" s="90">
        <f t="shared" si="85"/>
        <v>34693.75</v>
      </c>
      <c r="T246" s="90">
        <f t="shared" si="85"/>
        <v>29105.699999999997</v>
      </c>
      <c r="U246" s="90">
        <f t="shared" si="85"/>
        <v>160306.25</v>
      </c>
      <c r="V246" s="91"/>
    </row>
    <row r="247" spans="1:22" s="30" customFormat="1" ht="9.9499999999999993" customHeight="1" thickBot="1" x14ac:dyDescent="0.3">
      <c r="A247" s="7"/>
      <c r="B247" s="8"/>
      <c r="C247" s="9"/>
      <c r="D247" s="8"/>
      <c r="E247" s="8"/>
      <c r="F247" s="9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2"/>
      <c r="R247" s="8"/>
      <c r="S247" s="8"/>
      <c r="T247" s="8"/>
      <c r="U247" s="8"/>
      <c r="V247" s="8"/>
    </row>
    <row r="248" spans="1:22" s="30" customFormat="1" ht="18" customHeight="1" thickBot="1" x14ac:dyDescent="0.3">
      <c r="A248" s="92" t="s">
        <v>260</v>
      </c>
      <c r="B248" s="93"/>
      <c r="C248" s="93"/>
      <c r="D248" s="93"/>
      <c r="E248" s="93"/>
      <c r="F248" s="358"/>
      <c r="G248" s="359"/>
      <c r="H248" s="360"/>
      <c r="I248" s="360"/>
      <c r="J248" s="360"/>
      <c r="K248" s="360"/>
      <c r="L248" s="360"/>
      <c r="M248" s="360"/>
      <c r="N248" s="360"/>
      <c r="O248" s="360"/>
      <c r="P248" s="360"/>
      <c r="Q248" s="360"/>
      <c r="R248" s="360"/>
      <c r="S248" s="360"/>
      <c r="T248" s="360"/>
      <c r="U248" s="360"/>
      <c r="V248" s="361"/>
    </row>
    <row r="249" spans="1:22" s="30" customFormat="1" ht="20.100000000000001" customHeight="1" x14ac:dyDescent="0.25">
      <c r="A249" s="66">
        <v>1</v>
      </c>
      <c r="B249" s="362" t="s">
        <v>261</v>
      </c>
      <c r="C249" s="212" t="s">
        <v>38</v>
      </c>
      <c r="D249" s="54" t="s">
        <v>260</v>
      </c>
      <c r="E249" s="124" t="s">
        <v>106</v>
      </c>
      <c r="F249" s="124" t="s">
        <v>36</v>
      </c>
      <c r="G249" s="363">
        <v>44440</v>
      </c>
      <c r="H249" s="364">
        <v>44621</v>
      </c>
      <c r="I249" s="230">
        <v>70000</v>
      </c>
      <c r="J249" s="127">
        <v>5098.45</v>
      </c>
      <c r="K249" s="59">
        <v>25</v>
      </c>
      <c r="L249" s="59">
        <f>+I249*2.87%</f>
        <v>2009</v>
      </c>
      <c r="M249" s="59">
        <f>+I249*7.1%</f>
        <v>4970</v>
      </c>
      <c r="N249" s="127">
        <v>717.6</v>
      </c>
      <c r="O249" s="127">
        <f>+I249*3.04%</f>
        <v>2128</v>
      </c>
      <c r="P249" s="127">
        <f>+I249*7.09%</f>
        <v>4963</v>
      </c>
      <c r="Q249" s="365">
        <v>1350.12</v>
      </c>
      <c r="R249" s="127">
        <f>SUM(L249,M249,N249,O249,P249)</f>
        <v>14787.6</v>
      </c>
      <c r="S249" s="127">
        <f>SUM(J249,K249,L249,O249,Q249)</f>
        <v>10610.57</v>
      </c>
      <c r="T249" s="127">
        <f>SUM(M249,N249,P249)</f>
        <v>10650.6</v>
      </c>
      <c r="U249" s="129">
        <f>I249-S249</f>
        <v>59389.43</v>
      </c>
      <c r="V249" s="130">
        <v>112</v>
      </c>
    </row>
    <row r="250" spans="1:22" s="30" customFormat="1" ht="20.100000000000001" customHeight="1" thickBot="1" x14ac:dyDescent="0.3">
      <c r="A250" s="66">
        <v>2</v>
      </c>
      <c r="B250" s="366" t="s">
        <v>262</v>
      </c>
      <c r="C250" s="212" t="s">
        <v>38</v>
      </c>
      <c r="D250" s="141" t="s">
        <v>260</v>
      </c>
      <c r="E250" s="141" t="s">
        <v>263</v>
      </c>
      <c r="F250" s="124" t="s">
        <v>36</v>
      </c>
      <c r="G250" s="363">
        <v>44440</v>
      </c>
      <c r="H250" s="364">
        <v>44621</v>
      </c>
      <c r="I250" s="230">
        <v>75000</v>
      </c>
      <c r="J250" s="127">
        <v>6309.38</v>
      </c>
      <c r="K250" s="59">
        <v>25</v>
      </c>
      <c r="L250" s="59">
        <f>+I250*2.87%</f>
        <v>2152.5</v>
      </c>
      <c r="M250" s="59">
        <f>+I250*7.1%</f>
        <v>5324.9999999999991</v>
      </c>
      <c r="N250" s="127">
        <v>717.6</v>
      </c>
      <c r="O250" s="127">
        <f>+I250*3.04%</f>
        <v>2280</v>
      </c>
      <c r="P250" s="127">
        <f>+I250*7.09%</f>
        <v>5317.5</v>
      </c>
      <c r="Q250" s="128">
        <v>0</v>
      </c>
      <c r="R250" s="127">
        <f>SUM(L250,M250,N250,O250,P250)</f>
        <v>15792.599999999999</v>
      </c>
      <c r="S250" s="127">
        <f>SUM(J250,K250,L250,O250,Q250)</f>
        <v>10766.880000000001</v>
      </c>
      <c r="T250" s="127">
        <f>SUM(M250,N250,P250)</f>
        <v>11360.099999999999</v>
      </c>
      <c r="U250" s="129">
        <f>I250-S250</f>
        <v>64233.119999999995</v>
      </c>
      <c r="V250" s="130">
        <v>112</v>
      </c>
    </row>
    <row r="251" spans="1:22" s="30" customFormat="1" ht="18" customHeight="1" thickBot="1" x14ac:dyDescent="0.3">
      <c r="A251" s="107"/>
      <c r="B251" s="88"/>
      <c r="C251" s="88"/>
      <c r="D251" s="88"/>
      <c r="E251" s="88"/>
      <c r="F251" s="88"/>
      <c r="G251" s="88"/>
      <c r="H251" s="89"/>
      <c r="I251" s="90">
        <f>SUM(I249:I250)</f>
        <v>145000</v>
      </c>
      <c r="J251" s="90">
        <f t="shared" ref="J251:U251" si="86">SUM(J249:J250)</f>
        <v>11407.83</v>
      </c>
      <c r="K251" s="90">
        <f t="shared" si="86"/>
        <v>50</v>
      </c>
      <c r="L251" s="90">
        <f t="shared" si="86"/>
        <v>4161.5</v>
      </c>
      <c r="M251" s="90">
        <f t="shared" si="86"/>
        <v>10295</v>
      </c>
      <c r="N251" s="90">
        <f t="shared" si="86"/>
        <v>1435.2</v>
      </c>
      <c r="O251" s="90">
        <f t="shared" si="86"/>
        <v>4408</v>
      </c>
      <c r="P251" s="90">
        <f t="shared" si="86"/>
        <v>10280.5</v>
      </c>
      <c r="Q251" s="90">
        <f t="shared" si="86"/>
        <v>1350.12</v>
      </c>
      <c r="R251" s="90">
        <f t="shared" si="86"/>
        <v>30580.199999999997</v>
      </c>
      <c r="S251" s="90">
        <f t="shared" si="86"/>
        <v>21377.45</v>
      </c>
      <c r="T251" s="90">
        <f t="shared" si="86"/>
        <v>22010.699999999997</v>
      </c>
      <c r="U251" s="90">
        <f t="shared" si="86"/>
        <v>123622.54999999999</v>
      </c>
      <c r="V251" s="90"/>
    </row>
    <row r="252" spans="1:22" s="30" customFormat="1" ht="9.9499999999999993" customHeight="1" thickBot="1" x14ac:dyDescent="0.3">
      <c r="A252" s="215"/>
      <c r="B252" s="217"/>
      <c r="C252" s="217"/>
      <c r="D252" s="217"/>
      <c r="E252" s="217"/>
      <c r="F252" s="217"/>
      <c r="G252" s="217"/>
      <c r="H252" s="217"/>
      <c r="I252" s="157"/>
      <c r="J252" s="157"/>
      <c r="K252" s="157"/>
      <c r="L252" s="157"/>
      <c r="M252" s="157"/>
      <c r="N252" s="157"/>
      <c r="O252" s="157"/>
      <c r="P252" s="157"/>
      <c r="Q252" s="342"/>
      <c r="R252" s="157"/>
      <c r="S252" s="157"/>
      <c r="T252" s="157"/>
      <c r="U252" s="157"/>
      <c r="V252" s="44"/>
    </row>
    <row r="253" spans="1:22" s="30" customFormat="1" ht="18" customHeight="1" thickBot="1" x14ac:dyDescent="0.3">
      <c r="A253" s="46" t="s">
        <v>264</v>
      </c>
      <c r="B253" s="47"/>
      <c r="C253" s="47"/>
      <c r="D253" s="47"/>
      <c r="E253" s="47"/>
      <c r="F253" s="47"/>
      <c r="G253" s="367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9"/>
    </row>
    <row r="254" spans="1:22" s="30" customFormat="1" ht="30" x14ac:dyDescent="0.25">
      <c r="A254" s="52">
        <v>1</v>
      </c>
      <c r="B254" s="198" t="s">
        <v>265</v>
      </c>
      <c r="C254" s="199" t="s">
        <v>38</v>
      </c>
      <c r="D254" s="199" t="s">
        <v>264</v>
      </c>
      <c r="E254" s="199" t="s">
        <v>106</v>
      </c>
      <c r="F254" s="163" t="s">
        <v>36</v>
      </c>
      <c r="G254" s="370">
        <v>44440</v>
      </c>
      <c r="H254" s="371">
        <v>44621</v>
      </c>
      <c r="I254" s="61">
        <v>50000</v>
      </c>
      <c r="J254" s="61">
        <v>1854</v>
      </c>
      <c r="K254" s="61">
        <v>25</v>
      </c>
      <c r="L254" s="61">
        <f>+I254*2.87%</f>
        <v>1435</v>
      </c>
      <c r="M254" s="61">
        <f>+I254*7.1%</f>
        <v>3549.9999999999995</v>
      </c>
      <c r="N254" s="61">
        <f>+I254*1.15%</f>
        <v>575</v>
      </c>
      <c r="O254" s="61">
        <f>+I254*3.04%</f>
        <v>1520</v>
      </c>
      <c r="P254" s="61">
        <f>+I254*7.09%</f>
        <v>3545.0000000000005</v>
      </c>
      <c r="Q254" s="164">
        <v>0</v>
      </c>
      <c r="R254" s="61">
        <f>SUM(K254:P254)</f>
        <v>10650</v>
      </c>
      <c r="S254" s="61">
        <f>+J254+K254+L254+O254+Q254</f>
        <v>4834</v>
      </c>
      <c r="T254" s="61">
        <f>+M254+N254+P254</f>
        <v>7670</v>
      </c>
      <c r="U254" s="167">
        <f>+I254-S254</f>
        <v>45166</v>
      </c>
      <c r="V254" s="65">
        <v>112</v>
      </c>
    </row>
    <row r="255" spans="1:22" s="30" customFormat="1" ht="30" x14ac:dyDescent="0.25">
      <c r="A255" s="66">
        <v>2</v>
      </c>
      <c r="B255" s="306" t="s">
        <v>266</v>
      </c>
      <c r="C255" s="183" t="s">
        <v>38</v>
      </c>
      <c r="D255" s="183" t="s">
        <v>264</v>
      </c>
      <c r="E255" s="183" t="s">
        <v>267</v>
      </c>
      <c r="F255" s="179" t="s">
        <v>36</v>
      </c>
      <c r="G255" s="71">
        <v>44501</v>
      </c>
      <c r="H255" s="71">
        <v>44682</v>
      </c>
      <c r="I255" s="73">
        <v>70000</v>
      </c>
      <c r="J255" s="114">
        <v>5368.48</v>
      </c>
      <c r="K255" s="113">
        <v>25</v>
      </c>
      <c r="L255" s="73">
        <f>+I255*2.87%</f>
        <v>2009</v>
      </c>
      <c r="M255" s="73">
        <f>+I255*7.1%</f>
        <v>4970</v>
      </c>
      <c r="N255" s="73">
        <v>717.6</v>
      </c>
      <c r="O255" s="73">
        <f>+I255*3.04%</f>
        <v>2128</v>
      </c>
      <c r="P255" s="73">
        <f>+I255*7.09%</f>
        <v>4963</v>
      </c>
      <c r="Q255" s="145">
        <v>0</v>
      </c>
      <c r="R255" s="73">
        <f>SUM(K255:P255)</f>
        <v>14812.6</v>
      </c>
      <c r="S255" s="73">
        <f>+J255+K255+L255+O255+Q255</f>
        <v>9530.48</v>
      </c>
      <c r="T255" s="73">
        <f>+M255+N255+P255</f>
        <v>10650.6</v>
      </c>
      <c r="U255" s="115">
        <f>+I255-S255</f>
        <v>60469.520000000004</v>
      </c>
      <c r="V255" s="77">
        <v>112</v>
      </c>
    </row>
    <row r="256" spans="1:22" s="30" customFormat="1" ht="36" customHeight="1" thickBot="1" x14ac:dyDescent="0.3">
      <c r="A256" s="80">
        <v>3</v>
      </c>
      <c r="B256" s="202" t="s">
        <v>268</v>
      </c>
      <c r="C256" s="171" t="s">
        <v>38</v>
      </c>
      <c r="D256" s="171" t="s">
        <v>264</v>
      </c>
      <c r="E256" s="171" t="s">
        <v>267</v>
      </c>
      <c r="F256" s="112" t="s">
        <v>36</v>
      </c>
      <c r="G256" s="204">
        <v>44501</v>
      </c>
      <c r="H256" s="204">
        <v>44682</v>
      </c>
      <c r="I256" s="119">
        <v>70000</v>
      </c>
      <c r="J256" s="120">
        <v>5368.48</v>
      </c>
      <c r="K256" s="118">
        <v>25</v>
      </c>
      <c r="L256" s="119">
        <f>+I256*2.87%</f>
        <v>2009</v>
      </c>
      <c r="M256" s="119">
        <f>+I256*7.1%</f>
        <v>4970</v>
      </c>
      <c r="N256" s="119">
        <v>717.6</v>
      </c>
      <c r="O256" s="119">
        <f>+I256*3.04%</f>
        <v>2128</v>
      </c>
      <c r="P256" s="119">
        <f>+I256*7.09%</f>
        <v>4963</v>
      </c>
      <c r="Q256" s="134">
        <v>0</v>
      </c>
      <c r="R256" s="119">
        <f>SUM(K256:P256)</f>
        <v>14812.6</v>
      </c>
      <c r="S256" s="119">
        <f>+J256+K256+L256+O256+Q256</f>
        <v>9530.48</v>
      </c>
      <c r="T256" s="119">
        <f>+M256+N256+P256</f>
        <v>10650.6</v>
      </c>
      <c r="U256" s="121">
        <f>+I256-S256</f>
        <v>60469.520000000004</v>
      </c>
      <c r="V256" s="122">
        <v>112</v>
      </c>
    </row>
    <row r="257" spans="1:22" s="30" customFormat="1" ht="18" customHeight="1" thickBot="1" x14ac:dyDescent="0.3">
      <c r="A257" s="87"/>
      <c r="B257" s="135"/>
      <c r="C257" s="135"/>
      <c r="D257" s="135"/>
      <c r="E257" s="135"/>
      <c r="F257" s="135"/>
      <c r="G257" s="135"/>
      <c r="H257" s="136"/>
      <c r="I257" s="137">
        <f>SUM(I254:I256)</f>
        <v>190000</v>
      </c>
      <c r="J257" s="137">
        <f t="shared" ref="J257:U257" si="87">SUM(J254:J256)</f>
        <v>12590.96</v>
      </c>
      <c r="K257" s="137">
        <f t="shared" si="87"/>
        <v>75</v>
      </c>
      <c r="L257" s="137">
        <f t="shared" si="87"/>
        <v>5453</v>
      </c>
      <c r="M257" s="137">
        <f t="shared" si="87"/>
        <v>13490</v>
      </c>
      <c r="N257" s="137">
        <f t="shared" si="87"/>
        <v>2010.1999999999998</v>
      </c>
      <c r="O257" s="137">
        <f t="shared" si="87"/>
        <v>5776</v>
      </c>
      <c r="P257" s="137">
        <f t="shared" si="87"/>
        <v>13471</v>
      </c>
      <c r="Q257" s="137">
        <f t="shared" si="87"/>
        <v>0</v>
      </c>
      <c r="R257" s="137">
        <f t="shared" si="87"/>
        <v>40275.199999999997</v>
      </c>
      <c r="S257" s="137">
        <f t="shared" si="87"/>
        <v>23894.959999999999</v>
      </c>
      <c r="T257" s="137">
        <f t="shared" si="87"/>
        <v>28971.199999999997</v>
      </c>
      <c r="U257" s="137">
        <f t="shared" si="87"/>
        <v>166105.04</v>
      </c>
      <c r="V257" s="172"/>
    </row>
    <row r="258" spans="1:22" s="30" customFormat="1" ht="9.9499999999999993" customHeight="1" thickBot="1" x14ac:dyDescent="0.3">
      <c r="A258" s="215"/>
      <c r="B258" s="217"/>
      <c r="C258" s="217"/>
      <c r="D258" s="217"/>
      <c r="E258" s="217"/>
      <c r="F258" s="217"/>
      <c r="G258" s="217"/>
      <c r="H258" s="217"/>
      <c r="I258" s="157"/>
      <c r="J258" s="157"/>
      <c r="K258" s="157"/>
      <c r="L258" s="157"/>
      <c r="M258" s="157"/>
      <c r="N258" s="157"/>
      <c r="O258" s="157"/>
      <c r="P258" s="157"/>
      <c r="Q258" s="342"/>
      <c r="R258" s="157"/>
      <c r="S258" s="157"/>
      <c r="T258" s="157"/>
      <c r="U258" s="157"/>
      <c r="V258" s="44"/>
    </row>
    <row r="259" spans="1:22" s="30" customFormat="1" ht="20.100000000000001" customHeight="1" thickBot="1" x14ac:dyDescent="0.3">
      <c r="A259" s="92" t="s">
        <v>269</v>
      </c>
      <c r="B259" s="93"/>
      <c r="C259" s="93"/>
      <c r="D259" s="93"/>
      <c r="E259" s="93"/>
      <c r="F259" s="94"/>
      <c r="G259" s="372"/>
      <c r="H259" s="360"/>
      <c r="I259" s="360"/>
      <c r="J259" s="360"/>
      <c r="K259" s="360"/>
      <c r="L259" s="360"/>
      <c r="M259" s="360"/>
      <c r="N259" s="360"/>
      <c r="O259" s="360"/>
      <c r="P259" s="360"/>
      <c r="Q259" s="360"/>
      <c r="R259" s="360"/>
      <c r="S259" s="360"/>
      <c r="T259" s="360"/>
      <c r="U259" s="360"/>
      <c r="V259" s="361"/>
    </row>
    <row r="260" spans="1:22" s="30" customFormat="1" ht="33.75" customHeight="1" x14ac:dyDescent="0.25">
      <c r="A260" s="66">
        <v>1</v>
      </c>
      <c r="B260" s="373" t="s">
        <v>270</v>
      </c>
      <c r="C260" s="68" t="s">
        <v>34</v>
      </c>
      <c r="D260" s="351" t="s">
        <v>269</v>
      </c>
      <c r="E260" s="179" t="s">
        <v>271</v>
      </c>
      <c r="F260" s="124" t="s">
        <v>36</v>
      </c>
      <c r="G260" s="363">
        <v>44440</v>
      </c>
      <c r="H260" s="364">
        <v>44621</v>
      </c>
      <c r="I260" s="59">
        <v>28000</v>
      </c>
      <c r="J260" s="59">
        <v>0</v>
      </c>
      <c r="K260" s="59">
        <v>25</v>
      </c>
      <c r="L260" s="61">
        <f t="shared" ref="L260:L266" si="88">+I260*2.87%</f>
        <v>803.6</v>
      </c>
      <c r="M260" s="127">
        <f t="shared" ref="M260:M266" si="89">+I260*7.1%</f>
        <v>1987.9999999999998</v>
      </c>
      <c r="N260" s="127">
        <f t="shared" ref="N260:N266" si="90">+I260*1.15%</f>
        <v>322</v>
      </c>
      <c r="O260" s="127">
        <f t="shared" ref="O260:O266" si="91">+I260*3.04%</f>
        <v>851.2</v>
      </c>
      <c r="P260" s="127">
        <f t="shared" ref="P260:P266" si="92">+I260*7.09%</f>
        <v>1985.2</v>
      </c>
      <c r="Q260" s="128">
        <v>0</v>
      </c>
      <c r="R260" s="127">
        <f>SUM(K260:P260)</f>
        <v>5975</v>
      </c>
      <c r="S260" s="127">
        <f>+J260+K260+L260+O260+Q260</f>
        <v>1679.8000000000002</v>
      </c>
      <c r="T260" s="127">
        <f>+M260+N260+P260</f>
        <v>4295.2</v>
      </c>
      <c r="U260" s="129">
        <f>+I260-S260</f>
        <v>26320.2</v>
      </c>
      <c r="V260" s="130">
        <v>112</v>
      </c>
    </row>
    <row r="261" spans="1:22" s="30" customFormat="1" ht="33.75" customHeight="1" x14ac:dyDescent="0.25">
      <c r="A261" s="139">
        <v>2</v>
      </c>
      <c r="B261" s="373" t="s">
        <v>272</v>
      </c>
      <c r="C261" s="68" t="s">
        <v>38</v>
      </c>
      <c r="D261" s="351" t="s">
        <v>269</v>
      </c>
      <c r="E261" s="179" t="s">
        <v>271</v>
      </c>
      <c r="F261" s="124" t="s">
        <v>36</v>
      </c>
      <c r="G261" s="57">
        <v>44501</v>
      </c>
      <c r="H261" s="57">
        <v>44682</v>
      </c>
      <c r="I261" s="59">
        <v>25200</v>
      </c>
      <c r="J261" s="59">
        <v>0</v>
      </c>
      <c r="K261" s="59">
        <v>25</v>
      </c>
      <c r="L261" s="127">
        <f t="shared" si="88"/>
        <v>723.24</v>
      </c>
      <c r="M261" s="127">
        <f t="shared" si="89"/>
        <v>1789.1999999999998</v>
      </c>
      <c r="N261" s="127">
        <f t="shared" si="90"/>
        <v>289.8</v>
      </c>
      <c r="O261" s="127">
        <f t="shared" si="91"/>
        <v>766.08</v>
      </c>
      <c r="P261" s="127">
        <f t="shared" si="92"/>
        <v>1786.68</v>
      </c>
      <c r="Q261" s="128">
        <v>0</v>
      </c>
      <c r="R261" s="127">
        <f>SUM(K261:P261)</f>
        <v>5380</v>
      </c>
      <c r="S261" s="127">
        <f>+J261+K261+L261+O261+Q261</f>
        <v>1514.3200000000002</v>
      </c>
      <c r="T261" s="127">
        <f>+M261+N261+P261</f>
        <v>3865.6800000000003</v>
      </c>
      <c r="U261" s="129">
        <f>+I261-S261</f>
        <v>23685.68</v>
      </c>
      <c r="V261" s="130">
        <v>112</v>
      </c>
    </row>
    <row r="262" spans="1:22" s="30" customFormat="1" ht="33.75" customHeight="1" x14ac:dyDescent="0.25">
      <c r="A262" s="66">
        <v>3</v>
      </c>
      <c r="B262" s="373" t="s">
        <v>273</v>
      </c>
      <c r="C262" s="68" t="s">
        <v>38</v>
      </c>
      <c r="D262" s="351" t="s">
        <v>269</v>
      </c>
      <c r="E262" s="179" t="s">
        <v>271</v>
      </c>
      <c r="F262" s="124" t="s">
        <v>36</v>
      </c>
      <c r="G262" s="57">
        <v>44501</v>
      </c>
      <c r="H262" s="57">
        <v>44682</v>
      </c>
      <c r="I262" s="59">
        <v>25200</v>
      </c>
      <c r="J262" s="59">
        <v>0</v>
      </c>
      <c r="K262" s="59">
        <v>25</v>
      </c>
      <c r="L262" s="114">
        <f t="shared" si="88"/>
        <v>723.24</v>
      </c>
      <c r="M262" s="127">
        <f t="shared" si="89"/>
        <v>1789.1999999999998</v>
      </c>
      <c r="N262" s="127">
        <f t="shared" si="90"/>
        <v>289.8</v>
      </c>
      <c r="O262" s="127">
        <f t="shared" si="91"/>
        <v>766.08</v>
      </c>
      <c r="P262" s="127">
        <f t="shared" si="92"/>
        <v>1786.68</v>
      </c>
      <c r="Q262" s="128">
        <v>0</v>
      </c>
      <c r="R262" s="127">
        <f>SUM(K262:P262)</f>
        <v>5380</v>
      </c>
      <c r="S262" s="127">
        <f>+J262+K262+L262+O262+Q262</f>
        <v>1514.3200000000002</v>
      </c>
      <c r="T262" s="127">
        <f>+M262+N262+P262</f>
        <v>3865.6800000000003</v>
      </c>
      <c r="U262" s="129">
        <f>+I262-S262</f>
        <v>23685.68</v>
      </c>
      <c r="V262" s="130">
        <v>112</v>
      </c>
    </row>
    <row r="263" spans="1:22" s="30" customFormat="1" ht="30" customHeight="1" x14ac:dyDescent="0.25">
      <c r="A263" s="139">
        <v>4</v>
      </c>
      <c r="B263" s="306" t="s">
        <v>274</v>
      </c>
      <c r="C263" s="183" t="s">
        <v>38</v>
      </c>
      <c r="D263" s="212" t="s">
        <v>269</v>
      </c>
      <c r="E263" s="179" t="s">
        <v>271</v>
      </c>
      <c r="F263" s="179" t="s">
        <v>36</v>
      </c>
      <c r="G263" s="57">
        <v>44501</v>
      </c>
      <c r="H263" s="57">
        <v>44682</v>
      </c>
      <c r="I263" s="357">
        <v>25200</v>
      </c>
      <c r="J263" s="73">
        <v>0</v>
      </c>
      <c r="K263" s="113">
        <v>25</v>
      </c>
      <c r="L263" s="114">
        <f t="shared" si="88"/>
        <v>723.24</v>
      </c>
      <c r="M263" s="113">
        <f t="shared" si="89"/>
        <v>1789.1999999999998</v>
      </c>
      <c r="N263" s="73">
        <f t="shared" si="90"/>
        <v>289.8</v>
      </c>
      <c r="O263" s="73">
        <f t="shared" si="91"/>
        <v>766.08</v>
      </c>
      <c r="P263" s="73">
        <f t="shared" si="92"/>
        <v>1786.68</v>
      </c>
      <c r="Q263" s="145">
        <v>0</v>
      </c>
      <c r="R263" s="73">
        <f>SUM(L263,M263,N263,O263,P263)</f>
        <v>5355</v>
      </c>
      <c r="S263" s="73">
        <f>SUM(J263,K263,L263,O263,Q263)</f>
        <v>1514.3200000000002</v>
      </c>
      <c r="T263" s="73">
        <f>SUM(M263,N263,P263)</f>
        <v>3865.6800000000003</v>
      </c>
      <c r="U263" s="115">
        <f>I263-S263</f>
        <v>23685.68</v>
      </c>
      <c r="V263" s="77">
        <v>112</v>
      </c>
    </row>
    <row r="264" spans="1:22" s="30" customFormat="1" ht="30" customHeight="1" x14ac:dyDescent="0.25">
      <c r="A264" s="66">
        <v>5</v>
      </c>
      <c r="B264" s="306" t="s">
        <v>275</v>
      </c>
      <c r="C264" s="183" t="s">
        <v>38</v>
      </c>
      <c r="D264" s="212" t="s">
        <v>269</v>
      </c>
      <c r="E264" s="179" t="s">
        <v>271</v>
      </c>
      <c r="F264" s="179" t="s">
        <v>36</v>
      </c>
      <c r="G264" s="71">
        <v>44409</v>
      </c>
      <c r="H264" s="71">
        <v>44593</v>
      </c>
      <c r="I264" s="357">
        <v>25200</v>
      </c>
      <c r="J264" s="73">
        <v>0</v>
      </c>
      <c r="K264" s="113">
        <v>25</v>
      </c>
      <c r="L264" s="114">
        <f t="shared" si="88"/>
        <v>723.24</v>
      </c>
      <c r="M264" s="113">
        <f t="shared" si="89"/>
        <v>1789.1999999999998</v>
      </c>
      <c r="N264" s="73">
        <f t="shared" si="90"/>
        <v>289.8</v>
      </c>
      <c r="O264" s="73">
        <f t="shared" si="91"/>
        <v>766.08</v>
      </c>
      <c r="P264" s="73">
        <f t="shared" si="92"/>
        <v>1786.68</v>
      </c>
      <c r="Q264" s="145">
        <v>0</v>
      </c>
      <c r="R264" s="73">
        <f>SUM(L264,M264,N264,O264,P264)</f>
        <v>5355</v>
      </c>
      <c r="S264" s="73">
        <f>SUM(J264,K264,L264,O264,Q264)</f>
        <v>1514.3200000000002</v>
      </c>
      <c r="T264" s="73">
        <f>SUM(M264,N264,P264)</f>
        <v>3865.6800000000003</v>
      </c>
      <c r="U264" s="115">
        <f>I264-S264</f>
        <v>23685.68</v>
      </c>
      <c r="V264" s="77">
        <v>112</v>
      </c>
    </row>
    <row r="265" spans="1:22" s="30" customFormat="1" ht="30" customHeight="1" x14ac:dyDescent="0.25">
      <c r="A265" s="139">
        <v>6</v>
      </c>
      <c r="B265" s="374" t="s">
        <v>276</v>
      </c>
      <c r="C265" s="68" t="s">
        <v>34</v>
      </c>
      <c r="D265" s="212" t="s">
        <v>269</v>
      </c>
      <c r="E265" s="179" t="s">
        <v>277</v>
      </c>
      <c r="F265" s="179" t="s">
        <v>36</v>
      </c>
      <c r="G265" s="57">
        <v>44348</v>
      </c>
      <c r="H265" s="375">
        <v>44531</v>
      </c>
      <c r="I265" s="113">
        <v>25200</v>
      </c>
      <c r="J265" s="113">
        <v>0</v>
      </c>
      <c r="K265" s="113">
        <v>25</v>
      </c>
      <c r="L265" s="114">
        <f t="shared" si="88"/>
        <v>723.24</v>
      </c>
      <c r="M265" s="113">
        <f t="shared" si="89"/>
        <v>1789.1999999999998</v>
      </c>
      <c r="N265" s="73">
        <f t="shared" si="90"/>
        <v>289.8</v>
      </c>
      <c r="O265" s="73">
        <f t="shared" si="91"/>
        <v>766.08</v>
      </c>
      <c r="P265" s="73">
        <f t="shared" si="92"/>
        <v>1786.68</v>
      </c>
      <c r="Q265" s="113">
        <v>0</v>
      </c>
      <c r="R265" s="113">
        <v>8525</v>
      </c>
      <c r="S265" s="113">
        <v>1514.31</v>
      </c>
      <c r="T265" s="113">
        <v>3865.68</v>
      </c>
      <c r="U265" s="376">
        <v>23685.68</v>
      </c>
      <c r="V265" s="77">
        <v>112</v>
      </c>
    </row>
    <row r="266" spans="1:22" s="30" customFormat="1" ht="30" customHeight="1" thickBot="1" x14ac:dyDescent="0.3">
      <c r="A266" s="66">
        <v>7</v>
      </c>
      <c r="B266" s="377" t="s">
        <v>278</v>
      </c>
      <c r="C266" s="183" t="s">
        <v>38</v>
      </c>
      <c r="D266" s="378" t="s">
        <v>269</v>
      </c>
      <c r="E266" s="379" t="s">
        <v>271</v>
      </c>
      <c r="F266" s="379" t="s">
        <v>36</v>
      </c>
      <c r="G266" s="71">
        <v>44348</v>
      </c>
      <c r="H266" s="307">
        <v>44531</v>
      </c>
      <c r="I266" s="102">
        <v>25200</v>
      </c>
      <c r="J266" s="102">
        <v>0</v>
      </c>
      <c r="K266" s="102">
        <v>25</v>
      </c>
      <c r="L266" s="120">
        <f t="shared" si="88"/>
        <v>723.24</v>
      </c>
      <c r="M266" s="113">
        <f t="shared" si="89"/>
        <v>1789.1999999999998</v>
      </c>
      <c r="N266" s="73">
        <f t="shared" si="90"/>
        <v>289.8</v>
      </c>
      <c r="O266" s="73">
        <f t="shared" si="91"/>
        <v>766.08</v>
      </c>
      <c r="P266" s="73">
        <f t="shared" si="92"/>
        <v>1786.68</v>
      </c>
      <c r="Q266" s="102">
        <v>0</v>
      </c>
      <c r="R266" s="102">
        <v>8525</v>
      </c>
      <c r="S266" s="102">
        <v>1514.31</v>
      </c>
      <c r="T266" s="102">
        <v>3865.68</v>
      </c>
      <c r="U266" s="380">
        <v>23685.68</v>
      </c>
      <c r="V266" s="172">
        <v>112</v>
      </c>
    </row>
    <row r="267" spans="1:22" s="30" customFormat="1" ht="18" customHeight="1" thickBot="1" x14ac:dyDescent="0.3">
      <c r="A267" s="107"/>
      <c r="B267" s="88"/>
      <c r="C267" s="88"/>
      <c r="D267" s="88"/>
      <c r="E267" s="88"/>
      <c r="F267" s="88"/>
      <c r="G267" s="88"/>
      <c r="H267" s="89"/>
      <c r="I267" s="90">
        <f>SUM(I260:I266)</f>
        <v>179200</v>
      </c>
      <c r="J267" s="90">
        <f t="shared" ref="J267:U267" si="93">SUM(J260:J266)</f>
        <v>0</v>
      </c>
      <c r="K267" s="90">
        <f t="shared" si="93"/>
        <v>175</v>
      </c>
      <c r="L267" s="90">
        <f t="shared" si="93"/>
        <v>5143.0399999999991</v>
      </c>
      <c r="M267" s="90">
        <f t="shared" si="93"/>
        <v>12723.2</v>
      </c>
      <c r="N267" s="90">
        <f t="shared" si="93"/>
        <v>2060.7999999999997</v>
      </c>
      <c r="O267" s="90">
        <f t="shared" si="93"/>
        <v>5447.68</v>
      </c>
      <c r="P267" s="90">
        <f t="shared" si="93"/>
        <v>12705.28</v>
      </c>
      <c r="Q267" s="90">
        <f t="shared" si="93"/>
        <v>0</v>
      </c>
      <c r="R267" s="90">
        <f t="shared" si="93"/>
        <v>44495</v>
      </c>
      <c r="S267" s="90">
        <f t="shared" si="93"/>
        <v>10765.699999999999</v>
      </c>
      <c r="T267" s="90">
        <f t="shared" si="93"/>
        <v>27489.280000000002</v>
      </c>
      <c r="U267" s="90">
        <f t="shared" si="93"/>
        <v>168434.27999999997</v>
      </c>
      <c r="V267" s="91"/>
    </row>
    <row r="268" spans="1:22" s="30" customFormat="1" ht="9.9499999999999993" customHeight="1" thickBot="1" x14ac:dyDescent="0.3">
      <c r="A268" s="42"/>
      <c r="B268" s="149"/>
      <c r="C268" s="150"/>
      <c r="D268" s="151"/>
      <c r="E268" s="151"/>
      <c r="F268" s="152"/>
      <c r="G268" s="153"/>
      <c r="H268" s="153"/>
      <c r="I268" s="154"/>
      <c r="J268" s="154"/>
      <c r="K268" s="154"/>
      <c r="L268" s="154"/>
      <c r="M268" s="154"/>
      <c r="N268" s="155"/>
      <c r="O268" s="155"/>
      <c r="P268" s="155"/>
      <c r="Q268" s="156"/>
      <c r="R268" s="155"/>
      <c r="S268" s="155"/>
      <c r="T268" s="155"/>
      <c r="U268" s="157"/>
      <c r="V268" s="44"/>
    </row>
    <row r="269" spans="1:22" s="30" customFormat="1" ht="18" customHeight="1" thickBot="1" x14ac:dyDescent="0.3">
      <c r="A269" s="46" t="s">
        <v>279</v>
      </c>
      <c r="B269" s="93"/>
      <c r="C269" s="93"/>
      <c r="D269" s="93"/>
      <c r="E269" s="93"/>
      <c r="F269" s="94"/>
      <c r="G269" s="381"/>
      <c r="H269" s="382"/>
      <c r="I269" s="382"/>
      <c r="J269" s="382"/>
      <c r="K269" s="382"/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3"/>
    </row>
    <row r="270" spans="1:22" s="390" customFormat="1" ht="32.25" customHeight="1" x14ac:dyDescent="0.25">
      <c r="A270" s="52">
        <v>1</v>
      </c>
      <c r="B270" s="384" t="s">
        <v>280</v>
      </c>
      <c r="C270" s="199" t="s">
        <v>38</v>
      </c>
      <c r="D270" s="199" t="s">
        <v>279</v>
      </c>
      <c r="E270" s="385" t="s">
        <v>106</v>
      </c>
      <c r="F270" s="386" t="s">
        <v>36</v>
      </c>
      <c r="G270" s="258">
        <v>44348</v>
      </c>
      <c r="H270" s="258">
        <v>44531</v>
      </c>
      <c r="I270" s="387">
        <v>80000</v>
      </c>
      <c r="J270" s="175">
        <v>7400.87</v>
      </c>
      <c r="K270" s="164">
        <v>25</v>
      </c>
      <c r="L270" s="164">
        <f>+I270*2.87%</f>
        <v>2296</v>
      </c>
      <c r="M270" s="164">
        <f>+I270*7.1%</f>
        <v>5679.9999999999991</v>
      </c>
      <c r="N270" s="175">
        <v>717.6</v>
      </c>
      <c r="O270" s="175">
        <f>+I270*3.04%</f>
        <v>2432</v>
      </c>
      <c r="P270" s="175">
        <f>+I270*7.09%</f>
        <v>5672</v>
      </c>
      <c r="Q270" s="388">
        <v>0</v>
      </c>
      <c r="R270" s="175">
        <f>SUM(L270,M270,N270,O270,P270)</f>
        <v>16797.599999999999</v>
      </c>
      <c r="S270" s="175">
        <f>SUM(J270,K270,L270,O270,Q270)</f>
        <v>12153.869999999999</v>
      </c>
      <c r="T270" s="175">
        <f>SUM(M270,N270,P270)</f>
        <v>12069.599999999999</v>
      </c>
      <c r="U270" s="389">
        <f>I270-S270</f>
        <v>67846.13</v>
      </c>
      <c r="V270" s="65">
        <v>112</v>
      </c>
    </row>
    <row r="271" spans="1:22" s="30" customFormat="1" ht="32.1" customHeight="1" x14ac:dyDescent="0.25">
      <c r="A271" s="66">
        <v>2</v>
      </c>
      <c r="B271" s="391" t="s">
        <v>281</v>
      </c>
      <c r="C271" s="141" t="s">
        <v>34</v>
      </c>
      <c r="D271" s="141" t="s">
        <v>279</v>
      </c>
      <c r="E271" s="277" t="s">
        <v>282</v>
      </c>
      <c r="F271" s="182" t="s">
        <v>36</v>
      </c>
      <c r="G271" s="71">
        <v>44409</v>
      </c>
      <c r="H271" s="71">
        <v>44593</v>
      </c>
      <c r="I271" s="392">
        <v>35000</v>
      </c>
      <c r="J271" s="127">
        <v>0</v>
      </c>
      <c r="K271" s="59">
        <v>25</v>
      </c>
      <c r="L271" s="59">
        <f>+I271*2.87%</f>
        <v>1004.5</v>
      </c>
      <c r="M271" s="59">
        <f>+I271*7.1%</f>
        <v>2485</v>
      </c>
      <c r="N271" s="127">
        <f>+I271*1.15%</f>
        <v>402.5</v>
      </c>
      <c r="O271" s="127">
        <f>+I271*3.04%</f>
        <v>1064</v>
      </c>
      <c r="P271" s="127">
        <f>+I271*7.09%</f>
        <v>2481.5</v>
      </c>
      <c r="Q271" s="145">
        <v>0</v>
      </c>
      <c r="R271" s="127">
        <f>SUM(L271,M271,N271,O271,P271)</f>
        <v>7437.5</v>
      </c>
      <c r="S271" s="127">
        <f>SUM(J271,K271,L271,O271,Q271)</f>
        <v>2093.5</v>
      </c>
      <c r="T271" s="127">
        <f>SUM(M271,N271,P271)</f>
        <v>5369</v>
      </c>
      <c r="U271" s="129">
        <f>I271-S271</f>
        <v>32906.5</v>
      </c>
      <c r="V271" s="130">
        <v>112</v>
      </c>
    </row>
    <row r="272" spans="1:22" s="30" customFormat="1" ht="32.1" customHeight="1" x14ac:dyDescent="0.25">
      <c r="A272" s="66">
        <v>3</v>
      </c>
      <c r="B272" s="393" t="s">
        <v>283</v>
      </c>
      <c r="C272" s="68" t="s">
        <v>34</v>
      </c>
      <c r="D272" s="68" t="s">
        <v>279</v>
      </c>
      <c r="E272" s="268" t="s">
        <v>282</v>
      </c>
      <c r="F272" s="182" t="s">
        <v>36</v>
      </c>
      <c r="G272" s="363">
        <v>44440</v>
      </c>
      <c r="H272" s="364">
        <v>44621</v>
      </c>
      <c r="I272" s="394">
        <v>35000</v>
      </c>
      <c r="J272" s="127">
        <v>0</v>
      </c>
      <c r="K272" s="59">
        <v>25</v>
      </c>
      <c r="L272" s="113">
        <f t="shared" ref="L272:L281" si="94">+I272*2.87%</f>
        <v>1004.5</v>
      </c>
      <c r="M272" s="113">
        <f t="shared" ref="M272:M281" si="95">+I272*7.1%</f>
        <v>2485</v>
      </c>
      <c r="N272" s="73">
        <f t="shared" ref="N272:N281" si="96">+I272*1.15%</f>
        <v>402.5</v>
      </c>
      <c r="O272" s="73">
        <f t="shared" ref="O272:O281" si="97">+I272*3.04%</f>
        <v>1064</v>
      </c>
      <c r="P272" s="73">
        <f t="shared" ref="P272:P281" si="98">+I272*7.09%</f>
        <v>2481.5</v>
      </c>
      <c r="Q272" s="145">
        <v>0</v>
      </c>
      <c r="R272" s="73">
        <f t="shared" ref="R272:R281" si="99">SUM(L272,M272,N272,O272,P272)</f>
        <v>7437.5</v>
      </c>
      <c r="S272" s="73">
        <f t="shared" ref="S272:S281" si="100">SUM(J272,K272,L272,O272,Q272)</f>
        <v>2093.5</v>
      </c>
      <c r="T272" s="73">
        <f t="shared" ref="T272:T281" si="101">SUM(M272,N272,P272)</f>
        <v>5369</v>
      </c>
      <c r="U272" s="115">
        <f t="shared" ref="U272:U281" si="102">I272-S272</f>
        <v>32906.5</v>
      </c>
      <c r="V272" s="130">
        <v>112</v>
      </c>
    </row>
    <row r="273" spans="1:22" s="30" customFormat="1" ht="32.1" customHeight="1" x14ac:dyDescent="0.25">
      <c r="A273" s="66">
        <v>4</v>
      </c>
      <c r="B273" s="395" t="s">
        <v>284</v>
      </c>
      <c r="C273" s="68" t="s">
        <v>34</v>
      </c>
      <c r="D273" s="68" t="s">
        <v>279</v>
      </c>
      <c r="E273" s="268" t="s">
        <v>282</v>
      </c>
      <c r="F273" s="396" t="s">
        <v>36</v>
      </c>
      <c r="G273" s="363">
        <v>44440</v>
      </c>
      <c r="H273" s="364">
        <v>44621</v>
      </c>
      <c r="I273" s="394">
        <v>35000</v>
      </c>
      <c r="J273" s="127">
        <v>0</v>
      </c>
      <c r="K273" s="59">
        <v>25</v>
      </c>
      <c r="L273" s="113">
        <f t="shared" si="94"/>
        <v>1004.5</v>
      </c>
      <c r="M273" s="113">
        <f t="shared" si="95"/>
        <v>2485</v>
      </c>
      <c r="N273" s="73">
        <f t="shared" si="96"/>
        <v>402.5</v>
      </c>
      <c r="O273" s="73">
        <f t="shared" si="97"/>
        <v>1064</v>
      </c>
      <c r="P273" s="73">
        <f t="shared" si="98"/>
        <v>2481.5</v>
      </c>
      <c r="Q273" s="145">
        <v>0</v>
      </c>
      <c r="R273" s="73">
        <f t="shared" si="99"/>
        <v>7437.5</v>
      </c>
      <c r="S273" s="73">
        <f t="shared" si="100"/>
        <v>2093.5</v>
      </c>
      <c r="T273" s="73">
        <f t="shared" si="101"/>
        <v>5369</v>
      </c>
      <c r="U273" s="115">
        <f t="shared" si="102"/>
        <v>32906.5</v>
      </c>
      <c r="V273" s="130">
        <v>112</v>
      </c>
    </row>
    <row r="274" spans="1:22" s="30" customFormat="1" ht="32.1" customHeight="1" x14ac:dyDescent="0.25">
      <c r="A274" s="66">
        <v>5</v>
      </c>
      <c r="B274" s="395" t="s">
        <v>285</v>
      </c>
      <c r="C274" s="68" t="s">
        <v>34</v>
      </c>
      <c r="D274" s="68" t="s">
        <v>279</v>
      </c>
      <c r="E274" s="268" t="s">
        <v>282</v>
      </c>
      <c r="F274" s="396" t="s">
        <v>36</v>
      </c>
      <c r="G274" s="363">
        <v>44440</v>
      </c>
      <c r="H274" s="364">
        <v>44621</v>
      </c>
      <c r="I274" s="394">
        <v>35000</v>
      </c>
      <c r="J274" s="127">
        <v>0</v>
      </c>
      <c r="K274" s="59">
        <v>25</v>
      </c>
      <c r="L274" s="113">
        <f t="shared" si="94"/>
        <v>1004.5</v>
      </c>
      <c r="M274" s="113">
        <f t="shared" si="95"/>
        <v>2485</v>
      </c>
      <c r="N274" s="73">
        <f t="shared" si="96"/>
        <v>402.5</v>
      </c>
      <c r="O274" s="73">
        <f t="shared" si="97"/>
        <v>1064</v>
      </c>
      <c r="P274" s="73">
        <f t="shared" si="98"/>
        <v>2481.5</v>
      </c>
      <c r="Q274" s="145">
        <v>0</v>
      </c>
      <c r="R274" s="73">
        <f t="shared" si="99"/>
        <v>7437.5</v>
      </c>
      <c r="S274" s="73">
        <f t="shared" si="100"/>
        <v>2093.5</v>
      </c>
      <c r="T274" s="73">
        <f t="shared" si="101"/>
        <v>5369</v>
      </c>
      <c r="U274" s="115">
        <f t="shared" si="102"/>
        <v>32906.5</v>
      </c>
      <c r="V274" s="130">
        <v>112</v>
      </c>
    </row>
    <row r="275" spans="1:22" s="30" customFormat="1" ht="32.1" customHeight="1" x14ac:dyDescent="0.25">
      <c r="A275" s="66">
        <v>6</v>
      </c>
      <c r="B275" s="395" t="s">
        <v>286</v>
      </c>
      <c r="C275" s="68" t="s">
        <v>34</v>
      </c>
      <c r="D275" s="68" t="s">
        <v>279</v>
      </c>
      <c r="E275" s="268" t="s">
        <v>282</v>
      </c>
      <c r="F275" s="396" t="s">
        <v>36</v>
      </c>
      <c r="G275" s="363">
        <v>44440</v>
      </c>
      <c r="H275" s="364">
        <v>44621</v>
      </c>
      <c r="I275" s="394">
        <v>35000</v>
      </c>
      <c r="J275" s="127">
        <v>0</v>
      </c>
      <c r="K275" s="59">
        <v>25</v>
      </c>
      <c r="L275" s="113">
        <f t="shared" si="94"/>
        <v>1004.5</v>
      </c>
      <c r="M275" s="113">
        <f t="shared" si="95"/>
        <v>2485</v>
      </c>
      <c r="N275" s="73">
        <f t="shared" si="96"/>
        <v>402.5</v>
      </c>
      <c r="O275" s="73">
        <f t="shared" si="97"/>
        <v>1064</v>
      </c>
      <c r="P275" s="73">
        <f t="shared" si="98"/>
        <v>2481.5</v>
      </c>
      <c r="Q275" s="145">
        <v>0</v>
      </c>
      <c r="R275" s="73">
        <f t="shared" si="99"/>
        <v>7437.5</v>
      </c>
      <c r="S275" s="73">
        <f t="shared" si="100"/>
        <v>2093.5</v>
      </c>
      <c r="T275" s="73">
        <f t="shared" si="101"/>
        <v>5369</v>
      </c>
      <c r="U275" s="115">
        <f t="shared" si="102"/>
        <v>32906.5</v>
      </c>
      <c r="V275" s="130">
        <v>112</v>
      </c>
    </row>
    <row r="276" spans="1:22" s="30" customFormat="1" ht="32.1" customHeight="1" x14ac:dyDescent="0.25">
      <c r="A276" s="66">
        <v>7</v>
      </c>
      <c r="B276" s="395" t="s">
        <v>287</v>
      </c>
      <c r="C276" s="68" t="s">
        <v>38</v>
      </c>
      <c r="D276" s="68" t="s">
        <v>279</v>
      </c>
      <c r="E276" s="268" t="s">
        <v>288</v>
      </c>
      <c r="F276" s="396" t="s">
        <v>36</v>
      </c>
      <c r="G276" s="71">
        <v>44440</v>
      </c>
      <c r="H276" s="71">
        <v>44621</v>
      </c>
      <c r="I276" s="394">
        <v>30000</v>
      </c>
      <c r="J276" s="127">
        <v>0</v>
      </c>
      <c r="K276" s="59">
        <v>25</v>
      </c>
      <c r="L276" s="113">
        <f t="shared" si="94"/>
        <v>861</v>
      </c>
      <c r="M276" s="113">
        <f t="shared" si="95"/>
        <v>2130</v>
      </c>
      <c r="N276" s="73">
        <f t="shared" si="96"/>
        <v>345</v>
      </c>
      <c r="O276" s="73">
        <f t="shared" si="97"/>
        <v>912</v>
      </c>
      <c r="P276" s="73">
        <f t="shared" si="98"/>
        <v>2127</v>
      </c>
      <c r="Q276" s="145">
        <v>0</v>
      </c>
      <c r="R276" s="73">
        <f t="shared" si="99"/>
        <v>6375</v>
      </c>
      <c r="S276" s="73">
        <f t="shared" si="100"/>
        <v>1798</v>
      </c>
      <c r="T276" s="73">
        <f t="shared" si="101"/>
        <v>4602</v>
      </c>
      <c r="U276" s="115">
        <f t="shared" si="102"/>
        <v>28202</v>
      </c>
      <c r="V276" s="130">
        <v>112</v>
      </c>
    </row>
    <row r="277" spans="1:22" s="30" customFormat="1" ht="32.1" customHeight="1" x14ac:dyDescent="0.25">
      <c r="A277" s="66">
        <v>8</v>
      </c>
      <c r="B277" s="395" t="s">
        <v>289</v>
      </c>
      <c r="C277" s="68" t="s">
        <v>34</v>
      </c>
      <c r="D277" s="68" t="s">
        <v>279</v>
      </c>
      <c r="E277" s="268" t="s">
        <v>282</v>
      </c>
      <c r="F277" s="396" t="s">
        <v>36</v>
      </c>
      <c r="G277" s="363">
        <v>44440</v>
      </c>
      <c r="H277" s="364">
        <v>44621</v>
      </c>
      <c r="I277" s="394">
        <v>35000</v>
      </c>
      <c r="J277" s="127">
        <v>0</v>
      </c>
      <c r="K277" s="59">
        <v>25</v>
      </c>
      <c r="L277" s="113">
        <f t="shared" si="94"/>
        <v>1004.5</v>
      </c>
      <c r="M277" s="113">
        <f t="shared" si="95"/>
        <v>2485</v>
      </c>
      <c r="N277" s="73">
        <f t="shared" si="96"/>
        <v>402.5</v>
      </c>
      <c r="O277" s="73">
        <f t="shared" si="97"/>
        <v>1064</v>
      </c>
      <c r="P277" s="73">
        <f t="shared" si="98"/>
        <v>2481.5</v>
      </c>
      <c r="Q277" s="145">
        <v>0</v>
      </c>
      <c r="R277" s="73">
        <f t="shared" si="99"/>
        <v>7437.5</v>
      </c>
      <c r="S277" s="73">
        <f t="shared" si="100"/>
        <v>2093.5</v>
      </c>
      <c r="T277" s="73">
        <f t="shared" si="101"/>
        <v>5369</v>
      </c>
      <c r="U277" s="115">
        <f t="shared" si="102"/>
        <v>32906.5</v>
      </c>
      <c r="V277" s="130">
        <v>112</v>
      </c>
    </row>
    <row r="278" spans="1:22" s="30" customFormat="1" ht="32.1" customHeight="1" x14ac:dyDescent="0.25">
      <c r="A278" s="66">
        <v>9</v>
      </c>
      <c r="B278" s="395" t="s">
        <v>290</v>
      </c>
      <c r="C278" s="68" t="s">
        <v>34</v>
      </c>
      <c r="D278" s="68" t="s">
        <v>279</v>
      </c>
      <c r="E278" s="268" t="s">
        <v>282</v>
      </c>
      <c r="F278" s="396" t="s">
        <v>36</v>
      </c>
      <c r="G278" s="71">
        <v>44409</v>
      </c>
      <c r="H278" s="71">
        <v>44593</v>
      </c>
      <c r="I278" s="394">
        <v>35000</v>
      </c>
      <c r="J278" s="73">
        <v>0</v>
      </c>
      <c r="K278" s="113">
        <v>25</v>
      </c>
      <c r="L278" s="113">
        <f t="shared" si="94"/>
        <v>1004.5</v>
      </c>
      <c r="M278" s="113">
        <f t="shared" si="95"/>
        <v>2485</v>
      </c>
      <c r="N278" s="73">
        <f t="shared" si="96"/>
        <v>402.5</v>
      </c>
      <c r="O278" s="73">
        <f t="shared" si="97"/>
        <v>1064</v>
      </c>
      <c r="P278" s="73">
        <f t="shared" si="98"/>
        <v>2481.5</v>
      </c>
      <c r="Q278" s="145">
        <v>0</v>
      </c>
      <c r="R278" s="73">
        <f t="shared" si="99"/>
        <v>7437.5</v>
      </c>
      <c r="S278" s="73">
        <f t="shared" si="100"/>
        <v>2093.5</v>
      </c>
      <c r="T278" s="73">
        <f t="shared" si="101"/>
        <v>5369</v>
      </c>
      <c r="U278" s="115">
        <f t="shared" si="102"/>
        <v>32906.5</v>
      </c>
      <c r="V278" s="130">
        <v>112</v>
      </c>
    </row>
    <row r="279" spans="1:22" s="30" customFormat="1" ht="32.1" customHeight="1" x14ac:dyDescent="0.25">
      <c r="A279" s="66">
        <v>10</v>
      </c>
      <c r="B279" s="395" t="s">
        <v>291</v>
      </c>
      <c r="C279" s="68" t="s">
        <v>34</v>
      </c>
      <c r="D279" s="68" t="s">
        <v>279</v>
      </c>
      <c r="E279" s="268" t="s">
        <v>282</v>
      </c>
      <c r="F279" s="396" t="s">
        <v>36</v>
      </c>
      <c r="G279" s="71">
        <v>44409</v>
      </c>
      <c r="H279" s="71">
        <v>44593</v>
      </c>
      <c r="I279" s="394">
        <v>35000</v>
      </c>
      <c r="J279" s="73">
        <v>0</v>
      </c>
      <c r="K279" s="113">
        <v>25</v>
      </c>
      <c r="L279" s="113">
        <f t="shared" si="94"/>
        <v>1004.5</v>
      </c>
      <c r="M279" s="113">
        <f t="shared" si="95"/>
        <v>2485</v>
      </c>
      <c r="N279" s="73">
        <f t="shared" si="96"/>
        <v>402.5</v>
      </c>
      <c r="O279" s="73">
        <f t="shared" si="97"/>
        <v>1064</v>
      </c>
      <c r="P279" s="73">
        <f t="shared" si="98"/>
        <v>2481.5</v>
      </c>
      <c r="Q279" s="145">
        <v>0</v>
      </c>
      <c r="R279" s="73">
        <f t="shared" si="99"/>
        <v>7437.5</v>
      </c>
      <c r="S279" s="73">
        <f t="shared" si="100"/>
        <v>2093.5</v>
      </c>
      <c r="T279" s="73">
        <f t="shared" si="101"/>
        <v>5369</v>
      </c>
      <c r="U279" s="115">
        <f t="shared" si="102"/>
        <v>32906.5</v>
      </c>
      <c r="V279" s="130">
        <v>112</v>
      </c>
    </row>
    <row r="280" spans="1:22" s="30" customFormat="1" ht="32.1" customHeight="1" x14ac:dyDescent="0.25">
      <c r="A280" s="66">
        <v>11</v>
      </c>
      <c r="B280" s="395" t="s">
        <v>292</v>
      </c>
      <c r="C280" s="68" t="s">
        <v>38</v>
      </c>
      <c r="D280" s="68" t="s">
        <v>279</v>
      </c>
      <c r="E280" s="268" t="s">
        <v>288</v>
      </c>
      <c r="F280" s="182" t="s">
        <v>36</v>
      </c>
      <c r="G280" s="57">
        <v>44501</v>
      </c>
      <c r="H280" s="57">
        <v>44682</v>
      </c>
      <c r="I280" s="392">
        <v>35000</v>
      </c>
      <c r="J280" s="127">
        <v>0</v>
      </c>
      <c r="K280" s="59">
        <v>25</v>
      </c>
      <c r="L280" s="113">
        <f t="shared" si="94"/>
        <v>1004.5</v>
      </c>
      <c r="M280" s="113">
        <f t="shared" si="95"/>
        <v>2485</v>
      </c>
      <c r="N280" s="73">
        <f t="shared" si="96"/>
        <v>402.5</v>
      </c>
      <c r="O280" s="73">
        <f t="shared" si="97"/>
        <v>1064</v>
      </c>
      <c r="P280" s="73">
        <f t="shared" si="98"/>
        <v>2481.5</v>
      </c>
      <c r="Q280" s="128">
        <v>0</v>
      </c>
      <c r="R280" s="73">
        <f t="shared" si="99"/>
        <v>7437.5</v>
      </c>
      <c r="S280" s="73">
        <f t="shared" si="100"/>
        <v>2093.5</v>
      </c>
      <c r="T280" s="73">
        <f t="shared" si="101"/>
        <v>5369</v>
      </c>
      <c r="U280" s="115">
        <f t="shared" si="102"/>
        <v>32906.5</v>
      </c>
      <c r="V280" s="130">
        <v>112</v>
      </c>
    </row>
    <row r="281" spans="1:22" s="30" customFormat="1" ht="46.5" customHeight="1" thickBot="1" x14ac:dyDescent="0.3">
      <c r="A281" s="80">
        <v>12</v>
      </c>
      <c r="B281" s="397" t="s">
        <v>293</v>
      </c>
      <c r="C281" s="171" t="s">
        <v>38</v>
      </c>
      <c r="D281" s="82" t="s">
        <v>294</v>
      </c>
      <c r="E281" s="171" t="s">
        <v>295</v>
      </c>
      <c r="F281" s="182" t="s">
        <v>36</v>
      </c>
      <c r="G281" s="363">
        <v>44440</v>
      </c>
      <c r="H281" s="364">
        <v>44621</v>
      </c>
      <c r="I281" s="230">
        <v>31500</v>
      </c>
      <c r="J281" s="59">
        <v>0</v>
      </c>
      <c r="K281" s="59">
        <v>25</v>
      </c>
      <c r="L281" s="113">
        <f t="shared" si="94"/>
        <v>904.05</v>
      </c>
      <c r="M281" s="113">
        <f t="shared" si="95"/>
        <v>2236.5</v>
      </c>
      <c r="N281" s="73">
        <f t="shared" si="96"/>
        <v>362.25</v>
      </c>
      <c r="O281" s="73">
        <f t="shared" si="97"/>
        <v>957.6</v>
      </c>
      <c r="P281" s="73">
        <f t="shared" si="98"/>
        <v>2233.3500000000004</v>
      </c>
      <c r="Q281" s="128">
        <v>0</v>
      </c>
      <c r="R281" s="73">
        <f t="shared" si="99"/>
        <v>6693.7500000000009</v>
      </c>
      <c r="S281" s="73">
        <f t="shared" si="100"/>
        <v>1886.65</v>
      </c>
      <c r="T281" s="73">
        <f t="shared" si="101"/>
        <v>4832.1000000000004</v>
      </c>
      <c r="U281" s="115">
        <f t="shared" si="102"/>
        <v>29613.35</v>
      </c>
      <c r="V281" s="130">
        <v>112</v>
      </c>
    </row>
    <row r="282" spans="1:22" s="30" customFormat="1" ht="18" customHeight="1" thickBot="1" x14ac:dyDescent="0.3">
      <c r="A282" s="87"/>
      <c r="B282" s="135"/>
      <c r="C282" s="135"/>
      <c r="D282" s="135"/>
      <c r="E282" s="135"/>
      <c r="F282" s="88"/>
      <c r="G282" s="88"/>
      <c r="H282" s="89"/>
      <c r="I282" s="90">
        <f>SUM(I270:I281)</f>
        <v>456500</v>
      </c>
      <c r="J282" s="108">
        <f>SUM(J270:J281)</f>
        <v>7400.87</v>
      </c>
      <c r="K282" s="108">
        <f>SUM(K270:K281)</f>
        <v>300</v>
      </c>
      <c r="L282" s="108">
        <f t="shared" ref="L282:U282" si="103">SUM(L270:L281)</f>
        <v>13101.55</v>
      </c>
      <c r="M282" s="108">
        <f t="shared" si="103"/>
        <v>32411.5</v>
      </c>
      <c r="N282" s="108">
        <f t="shared" si="103"/>
        <v>5047.3500000000004</v>
      </c>
      <c r="O282" s="108">
        <f t="shared" si="103"/>
        <v>13877.6</v>
      </c>
      <c r="P282" s="108">
        <f t="shared" si="103"/>
        <v>32365.85</v>
      </c>
      <c r="Q282" s="108">
        <f t="shared" si="103"/>
        <v>0</v>
      </c>
      <c r="R282" s="108">
        <f t="shared" si="103"/>
        <v>96803.85</v>
      </c>
      <c r="S282" s="108">
        <f t="shared" si="103"/>
        <v>34680.019999999997</v>
      </c>
      <c r="T282" s="108">
        <f t="shared" si="103"/>
        <v>69824.7</v>
      </c>
      <c r="U282" s="108">
        <f t="shared" si="103"/>
        <v>421819.98</v>
      </c>
      <c r="V282" s="91"/>
    </row>
    <row r="283" spans="1:22" ht="9.9499999999999993" customHeight="1" thickBot="1" x14ac:dyDescent="0.3"/>
    <row r="284" spans="1:22" s="30" customFormat="1" ht="18" customHeight="1" thickBot="1" x14ac:dyDescent="0.3">
      <c r="A284" s="158" t="s">
        <v>296</v>
      </c>
      <c r="B284" s="159"/>
      <c r="C284" s="159"/>
      <c r="D284" s="398"/>
      <c r="E284" s="398"/>
      <c r="F284" s="160"/>
      <c r="G284" s="381"/>
      <c r="H284" s="382"/>
      <c r="I284" s="382"/>
      <c r="J284" s="382"/>
      <c r="K284" s="382"/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3"/>
    </row>
    <row r="285" spans="1:22" s="30" customFormat="1" ht="27.95" customHeight="1" x14ac:dyDescent="0.25">
      <c r="A285" s="52">
        <v>1</v>
      </c>
      <c r="B285" s="399" t="s">
        <v>297</v>
      </c>
      <c r="C285" s="400" t="s">
        <v>38</v>
      </c>
      <c r="D285" s="265" t="s">
        <v>298</v>
      </c>
      <c r="E285" s="163" t="s">
        <v>106</v>
      </c>
      <c r="F285" s="386" t="s">
        <v>36</v>
      </c>
      <c r="G285" s="363">
        <v>44440</v>
      </c>
      <c r="H285" s="364">
        <v>44621</v>
      </c>
      <c r="I285" s="401">
        <v>60000</v>
      </c>
      <c r="J285" s="165">
        <v>3486.68</v>
      </c>
      <c r="K285" s="61">
        <v>25</v>
      </c>
      <c r="L285" s="61">
        <f>+I285*2.87%</f>
        <v>1722</v>
      </c>
      <c r="M285" s="61">
        <f>+I285*7.1%</f>
        <v>4260</v>
      </c>
      <c r="N285" s="73">
        <f>+I285*1.15%</f>
        <v>690</v>
      </c>
      <c r="O285" s="61">
        <f>+I285*3.04%</f>
        <v>1824</v>
      </c>
      <c r="P285" s="61">
        <f>+I285*7.09%</f>
        <v>4254</v>
      </c>
      <c r="Q285" s="164">
        <v>0</v>
      </c>
      <c r="R285" s="61">
        <f>SUM(K285:P285)</f>
        <v>12775</v>
      </c>
      <c r="S285" s="61">
        <f>+J285+K285+L285+O285+Q285</f>
        <v>7057.68</v>
      </c>
      <c r="T285" s="61">
        <f>+M285+N285+P285</f>
        <v>9204</v>
      </c>
      <c r="U285" s="167">
        <f>+I285-S285</f>
        <v>52942.32</v>
      </c>
      <c r="V285" s="65">
        <v>112</v>
      </c>
    </row>
    <row r="286" spans="1:22" s="30" customFormat="1" ht="20.100000000000001" customHeight="1" x14ac:dyDescent="0.25">
      <c r="A286" s="66">
        <v>2</v>
      </c>
      <c r="B286" s="402" t="s">
        <v>299</v>
      </c>
      <c r="C286" s="403" t="s">
        <v>34</v>
      </c>
      <c r="D286" s="268" t="s">
        <v>298</v>
      </c>
      <c r="E286" s="179" t="s">
        <v>300</v>
      </c>
      <c r="F286" s="396" t="s">
        <v>36</v>
      </c>
      <c r="G286" s="57">
        <v>44501</v>
      </c>
      <c r="H286" s="57">
        <v>44682</v>
      </c>
      <c r="I286" s="394">
        <v>31500</v>
      </c>
      <c r="J286" s="73">
        <v>0</v>
      </c>
      <c r="K286" s="113">
        <v>25</v>
      </c>
      <c r="L286" s="113">
        <f>+I286*2.87%</f>
        <v>904.05</v>
      </c>
      <c r="M286" s="113">
        <f>+I286*7.1%</f>
        <v>2236.5</v>
      </c>
      <c r="N286" s="73">
        <f>+I286*1.15%</f>
        <v>362.25</v>
      </c>
      <c r="O286" s="73">
        <f>+I286*3.04%</f>
        <v>957.6</v>
      </c>
      <c r="P286" s="73">
        <f>+I286*7.09%</f>
        <v>2233.3500000000004</v>
      </c>
      <c r="Q286" s="145">
        <v>0</v>
      </c>
      <c r="R286" s="127">
        <f>SUM(K286:P286)</f>
        <v>6718.7500000000009</v>
      </c>
      <c r="S286" s="127">
        <f>+J286+K286+L286+O286+Q286</f>
        <v>1886.65</v>
      </c>
      <c r="T286" s="127">
        <f>+M286+N286+P286</f>
        <v>4832.1000000000004</v>
      </c>
      <c r="U286" s="129">
        <f>+I286-S286</f>
        <v>29613.35</v>
      </c>
      <c r="V286" s="77">
        <v>112</v>
      </c>
    </row>
    <row r="287" spans="1:22" s="30" customFormat="1" ht="27.95" customHeight="1" x14ac:dyDescent="0.25">
      <c r="A287" s="139">
        <v>3</v>
      </c>
      <c r="B287" s="404" t="s">
        <v>301</v>
      </c>
      <c r="C287" s="403" t="s">
        <v>34</v>
      </c>
      <c r="D287" s="268" t="s">
        <v>298</v>
      </c>
      <c r="E287" s="179" t="s">
        <v>300</v>
      </c>
      <c r="F287" s="396" t="s">
        <v>36</v>
      </c>
      <c r="G287" s="363">
        <v>44440</v>
      </c>
      <c r="H287" s="364">
        <v>44621</v>
      </c>
      <c r="I287" s="357">
        <v>31500</v>
      </c>
      <c r="J287" s="113">
        <v>0</v>
      </c>
      <c r="K287" s="113">
        <v>25</v>
      </c>
      <c r="L287" s="73">
        <f>+I287*2.87%</f>
        <v>904.05</v>
      </c>
      <c r="M287" s="73">
        <f>+I287*7.1%</f>
        <v>2236.5</v>
      </c>
      <c r="N287" s="73">
        <f>+I287*1.15%</f>
        <v>362.25</v>
      </c>
      <c r="O287" s="73">
        <f>+I287*3.04%</f>
        <v>957.6</v>
      </c>
      <c r="P287" s="73">
        <f>+I287*7.09%</f>
        <v>2233.3500000000004</v>
      </c>
      <c r="Q287" s="114">
        <v>0</v>
      </c>
      <c r="R287" s="73">
        <f>SUM(K287:P287)</f>
        <v>6718.7500000000009</v>
      </c>
      <c r="S287" s="73">
        <f>+J287+K287+L287+O287+Q287</f>
        <v>1886.65</v>
      </c>
      <c r="T287" s="73">
        <f>+M287+N287+P287</f>
        <v>4832.1000000000004</v>
      </c>
      <c r="U287" s="115">
        <f>+I287-S287</f>
        <v>29613.35</v>
      </c>
      <c r="V287" s="77">
        <v>112</v>
      </c>
    </row>
    <row r="288" spans="1:22" s="30" customFormat="1" ht="27.95" customHeight="1" thickBot="1" x14ac:dyDescent="0.3">
      <c r="A288" s="66">
        <v>4</v>
      </c>
      <c r="B288" s="404" t="s">
        <v>302</v>
      </c>
      <c r="C288" s="403" t="s">
        <v>34</v>
      </c>
      <c r="D288" s="405" t="s">
        <v>298</v>
      </c>
      <c r="E288" s="405" t="s">
        <v>300</v>
      </c>
      <c r="F288" s="396" t="s">
        <v>36</v>
      </c>
      <c r="G288" s="57">
        <v>44501</v>
      </c>
      <c r="H288" s="57">
        <v>44682</v>
      </c>
      <c r="I288" s="357">
        <v>31500</v>
      </c>
      <c r="J288" s="113">
        <v>0</v>
      </c>
      <c r="K288" s="113">
        <v>25</v>
      </c>
      <c r="L288" s="73">
        <f>+I288*2.87%</f>
        <v>904.05</v>
      </c>
      <c r="M288" s="73">
        <f>+I288*7.1%</f>
        <v>2236.5</v>
      </c>
      <c r="N288" s="73">
        <f>+I288*1.15%</f>
        <v>362.25</v>
      </c>
      <c r="O288" s="73">
        <f>+I288*3.04%</f>
        <v>957.6</v>
      </c>
      <c r="P288" s="73">
        <f>+I288*7.09%</f>
        <v>2233.3500000000004</v>
      </c>
      <c r="Q288" s="114">
        <v>0</v>
      </c>
      <c r="R288" s="73">
        <f>SUM(K288:P288)</f>
        <v>6718.7500000000009</v>
      </c>
      <c r="S288" s="73">
        <f>+J288+K288+L288+O288+Q288</f>
        <v>1886.65</v>
      </c>
      <c r="T288" s="73">
        <f>+M288+N288+P288</f>
        <v>4832.1000000000004</v>
      </c>
      <c r="U288" s="115">
        <f>+I288-S288</f>
        <v>29613.35</v>
      </c>
      <c r="V288" s="77">
        <v>112</v>
      </c>
    </row>
    <row r="289" spans="1:23" s="30" customFormat="1" ht="18" customHeight="1" thickBot="1" x14ac:dyDescent="0.3">
      <c r="A289" s="107"/>
      <c r="B289" s="88"/>
      <c r="C289" s="88"/>
      <c r="D289" s="135"/>
      <c r="E289" s="135"/>
      <c r="F289" s="88"/>
      <c r="G289" s="88"/>
      <c r="H289" s="89"/>
      <c r="I289" s="90">
        <f>SUM(I285:I288)</f>
        <v>154500</v>
      </c>
      <c r="J289" s="90">
        <f t="shared" ref="J289:U289" si="104">SUM(J285:J288)</f>
        <v>3486.68</v>
      </c>
      <c r="K289" s="90">
        <f t="shared" si="104"/>
        <v>100</v>
      </c>
      <c r="L289" s="90">
        <f t="shared" si="104"/>
        <v>4434.1500000000005</v>
      </c>
      <c r="M289" s="90">
        <f t="shared" si="104"/>
        <v>10969.5</v>
      </c>
      <c r="N289" s="90">
        <f t="shared" si="104"/>
        <v>1776.75</v>
      </c>
      <c r="O289" s="90">
        <f t="shared" si="104"/>
        <v>4696.8</v>
      </c>
      <c r="P289" s="90">
        <f t="shared" si="104"/>
        <v>10954.050000000001</v>
      </c>
      <c r="Q289" s="90">
        <f t="shared" si="104"/>
        <v>0</v>
      </c>
      <c r="R289" s="90">
        <f t="shared" si="104"/>
        <v>32931.25</v>
      </c>
      <c r="S289" s="90">
        <f t="shared" si="104"/>
        <v>12717.63</v>
      </c>
      <c r="T289" s="90">
        <f t="shared" si="104"/>
        <v>23700.300000000003</v>
      </c>
      <c r="U289" s="90">
        <f t="shared" si="104"/>
        <v>141782.37</v>
      </c>
      <c r="V289" s="91"/>
    </row>
    <row r="290" spans="1:23" s="30" customFormat="1" ht="9.9499999999999993" customHeight="1" thickBot="1" x14ac:dyDescent="0.3">
      <c r="A290" s="42"/>
      <c r="B290" s="149"/>
      <c r="C290" s="150"/>
      <c r="D290" s="151"/>
      <c r="E290" s="151"/>
      <c r="F290" s="152"/>
      <c r="G290" s="153"/>
      <c r="H290" s="153"/>
      <c r="I290" s="154"/>
      <c r="J290" s="154"/>
      <c r="K290" s="154"/>
      <c r="L290" s="154"/>
      <c r="M290" s="154"/>
      <c r="N290" s="155"/>
      <c r="O290" s="155"/>
      <c r="P290" s="155"/>
      <c r="Q290" s="156"/>
      <c r="R290" s="155"/>
      <c r="S290" s="155"/>
      <c r="T290" s="155"/>
      <c r="U290" s="157"/>
      <c r="V290" s="44"/>
    </row>
    <row r="291" spans="1:23" s="30" customFormat="1" ht="18" customHeight="1" thickBot="1" x14ac:dyDescent="0.3">
      <c r="A291" s="333" t="s">
        <v>303</v>
      </c>
      <c r="B291" s="159"/>
      <c r="C291" s="159"/>
      <c r="D291" s="159"/>
      <c r="E291" s="159"/>
      <c r="F291" s="160"/>
      <c r="G291" s="381"/>
      <c r="H291" s="382"/>
      <c r="I291" s="382"/>
      <c r="J291" s="382"/>
      <c r="K291" s="382"/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3"/>
    </row>
    <row r="292" spans="1:23" s="30" customFormat="1" ht="32.1" customHeight="1" x14ac:dyDescent="0.25">
      <c r="A292" s="52">
        <v>1</v>
      </c>
      <c r="B292" s="406" t="s">
        <v>304</v>
      </c>
      <c r="C292" s="68" t="s">
        <v>34</v>
      </c>
      <c r="D292" s="407" t="s">
        <v>303</v>
      </c>
      <c r="E292" s="68" t="s">
        <v>305</v>
      </c>
      <c r="F292" s="179" t="s">
        <v>36</v>
      </c>
      <c r="G292" s="363">
        <v>44409</v>
      </c>
      <c r="H292" s="364">
        <v>44593</v>
      </c>
      <c r="I292" s="73">
        <v>120000</v>
      </c>
      <c r="J292" s="113">
        <v>16809.87</v>
      </c>
      <c r="K292" s="113">
        <v>25</v>
      </c>
      <c r="L292" s="73">
        <f t="shared" ref="L292:L298" si="105">+I292*2.87%</f>
        <v>3444</v>
      </c>
      <c r="M292" s="73">
        <f t="shared" ref="M292:M298" si="106">+I292*7.1%</f>
        <v>8520</v>
      </c>
      <c r="N292" s="73">
        <v>717.6</v>
      </c>
      <c r="O292" s="73">
        <f t="shared" ref="O292:O298" si="107">+I292*3.04%</f>
        <v>3648</v>
      </c>
      <c r="P292" s="73">
        <f t="shared" ref="P292:P298" si="108">+I292*7.09%</f>
        <v>8508</v>
      </c>
      <c r="Q292" s="145">
        <v>0</v>
      </c>
      <c r="R292" s="73">
        <f t="shared" ref="R292:R298" si="109">SUM(K292:P292)</f>
        <v>24862.6</v>
      </c>
      <c r="S292" s="73">
        <f t="shared" ref="S292:S298" si="110">+J292+K292+L292+O292+Q292</f>
        <v>23926.87</v>
      </c>
      <c r="T292" s="73">
        <f t="shared" ref="T292:T298" si="111">+M292+N292+P292</f>
        <v>17745.599999999999</v>
      </c>
      <c r="U292" s="115">
        <f t="shared" ref="U292:U298" si="112">+I292-S292</f>
        <v>96073.13</v>
      </c>
      <c r="V292" s="77">
        <v>112</v>
      </c>
    </row>
    <row r="293" spans="1:23" s="30" customFormat="1" ht="32.1" customHeight="1" x14ac:dyDescent="0.25">
      <c r="A293" s="66">
        <v>2</v>
      </c>
      <c r="B293" s="406" t="s">
        <v>306</v>
      </c>
      <c r="C293" s="68" t="s">
        <v>34</v>
      </c>
      <c r="D293" s="407" t="s">
        <v>303</v>
      </c>
      <c r="E293" s="68" t="s">
        <v>199</v>
      </c>
      <c r="F293" s="179" t="s">
        <v>36</v>
      </c>
      <c r="G293" s="363">
        <v>44440</v>
      </c>
      <c r="H293" s="364">
        <v>44621</v>
      </c>
      <c r="I293" s="73">
        <v>45000</v>
      </c>
      <c r="J293" s="59">
        <v>1148.33</v>
      </c>
      <c r="K293" s="73">
        <v>25</v>
      </c>
      <c r="L293" s="73">
        <f t="shared" si="105"/>
        <v>1291.5</v>
      </c>
      <c r="M293" s="73">
        <f t="shared" si="106"/>
        <v>3194.9999999999995</v>
      </c>
      <c r="N293" s="73">
        <f>+I293*1.15%</f>
        <v>517.5</v>
      </c>
      <c r="O293" s="73">
        <f t="shared" si="107"/>
        <v>1368</v>
      </c>
      <c r="P293" s="73">
        <f t="shared" si="108"/>
        <v>3190.5</v>
      </c>
      <c r="Q293" s="114">
        <v>0</v>
      </c>
      <c r="R293" s="73">
        <f t="shared" si="109"/>
        <v>9587.5</v>
      </c>
      <c r="S293" s="73">
        <f t="shared" si="110"/>
        <v>3832.83</v>
      </c>
      <c r="T293" s="73">
        <f t="shared" si="111"/>
        <v>6903</v>
      </c>
      <c r="U293" s="115">
        <f t="shared" si="112"/>
        <v>41167.17</v>
      </c>
      <c r="V293" s="77">
        <v>112</v>
      </c>
    </row>
    <row r="294" spans="1:23" s="30" customFormat="1" ht="32.1" customHeight="1" x14ac:dyDescent="0.25">
      <c r="A294" s="66">
        <v>3</v>
      </c>
      <c r="B294" s="177" t="s">
        <v>307</v>
      </c>
      <c r="C294" s="183" t="s">
        <v>34</v>
      </c>
      <c r="D294" s="408" t="s">
        <v>303</v>
      </c>
      <c r="E294" s="183" t="s">
        <v>308</v>
      </c>
      <c r="F294" s="179" t="s">
        <v>36</v>
      </c>
      <c r="G294" s="364">
        <v>44348</v>
      </c>
      <c r="H294" s="364">
        <v>44531</v>
      </c>
      <c r="I294" s="170">
        <v>80000</v>
      </c>
      <c r="J294" s="126">
        <v>7400.87</v>
      </c>
      <c r="K294" s="170">
        <v>25</v>
      </c>
      <c r="L294" s="73">
        <f t="shared" si="105"/>
        <v>2296</v>
      </c>
      <c r="M294" s="73">
        <f t="shared" si="106"/>
        <v>5679.9999999999991</v>
      </c>
      <c r="N294" s="73">
        <v>717.6</v>
      </c>
      <c r="O294" s="73">
        <f t="shared" si="107"/>
        <v>2432</v>
      </c>
      <c r="P294" s="73">
        <f t="shared" si="108"/>
        <v>5672</v>
      </c>
      <c r="Q294" s="114">
        <v>0</v>
      </c>
      <c r="R294" s="73">
        <f t="shared" si="109"/>
        <v>16822.599999999999</v>
      </c>
      <c r="S294" s="73">
        <f t="shared" si="110"/>
        <v>12153.869999999999</v>
      </c>
      <c r="T294" s="73">
        <f t="shared" si="111"/>
        <v>12069.599999999999</v>
      </c>
      <c r="U294" s="115">
        <f t="shared" si="112"/>
        <v>67846.13</v>
      </c>
      <c r="V294" s="77">
        <v>112</v>
      </c>
      <c r="W294" s="390"/>
    </row>
    <row r="295" spans="1:23" s="30" customFormat="1" ht="32.1" customHeight="1" x14ac:dyDescent="0.25">
      <c r="A295" s="66">
        <v>4</v>
      </c>
      <c r="B295" s="406" t="s">
        <v>309</v>
      </c>
      <c r="C295" s="68" t="s">
        <v>34</v>
      </c>
      <c r="D295" s="407" t="s">
        <v>303</v>
      </c>
      <c r="E295" s="68" t="s">
        <v>310</v>
      </c>
      <c r="F295" s="179" t="s">
        <v>36</v>
      </c>
      <c r="G295" s="409">
        <v>44484</v>
      </c>
      <c r="H295" s="409">
        <v>44666</v>
      </c>
      <c r="I295" s="113">
        <v>40000</v>
      </c>
      <c r="J295" s="113">
        <v>442.65</v>
      </c>
      <c r="K295" s="113">
        <v>25</v>
      </c>
      <c r="L295" s="73">
        <f t="shared" si="105"/>
        <v>1148</v>
      </c>
      <c r="M295" s="73">
        <f t="shared" si="106"/>
        <v>2839.9999999999995</v>
      </c>
      <c r="N295" s="73">
        <f>+I295*1.15%</f>
        <v>460</v>
      </c>
      <c r="O295" s="73">
        <f t="shared" si="107"/>
        <v>1216</v>
      </c>
      <c r="P295" s="73">
        <f t="shared" si="108"/>
        <v>2836</v>
      </c>
      <c r="Q295" s="145">
        <v>0</v>
      </c>
      <c r="R295" s="73">
        <f t="shared" si="109"/>
        <v>8525</v>
      </c>
      <c r="S295" s="73">
        <f t="shared" si="110"/>
        <v>2831.65</v>
      </c>
      <c r="T295" s="73">
        <f t="shared" si="111"/>
        <v>6136</v>
      </c>
      <c r="U295" s="115">
        <f t="shared" si="112"/>
        <v>37168.35</v>
      </c>
      <c r="V295" s="77">
        <v>112</v>
      </c>
    </row>
    <row r="296" spans="1:23" s="30" customFormat="1" ht="32.1" customHeight="1" x14ac:dyDescent="0.25">
      <c r="A296" s="66">
        <v>5</v>
      </c>
      <c r="B296" s="406" t="s">
        <v>311</v>
      </c>
      <c r="C296" s="68" t="s">
        <v>34</v>
      </c>
      <c r="D296" s="407" t="s">
        <v>303</v>
      </c>
      <c r="E296" s="68" t="s">
        <v>310</v>
      </c>
      <c r="F296" s="300" t="s">
        <v>36</v>
      </c>
      <c r="G296" s="57">
        <v>44501</v>
      </c>
      <c r="H296" s="57">
        <v>44682</v>
      </c>
      <c r="I296" s="230">
        <v>60000</v>
      </c>
      <c r="J296" s="59">
        <v>3486.68</v>
      </c>
      <c r="K296" s="127">
        <v>25</v>
      </c>
      <c r="L296" s="127">
        <f>+I296*2.87%</f>
        <v>1722</v>
      </c>
      <c r="M296" s="127">
        <f>+I296*7.1%</f>
        <v>4260</v>
      </c>
      <c r="N296" s="127">
        <f>+I296*1.15%</f>
        <v>690</v>
      </c>
      <c r="O296" s="127">
        <f>+I296*3.04%</f>
        <v>1824</v>
      </c>
      <c r="P296" s="127">
        <f>+I296*7.09%</f>
        <v>4254</v>
      </c>
      <c r="Q296" s="126">
        <v>0</v>
      </c>
      <c r="R296" s="127">
        <f>SUM(K296:P296)</f>
        <v>12775</v>
      </c>
      <c r="S296" s="127">
        <f>+J296+K296+L296+O296+Q296</f>
        <v>7057.68</v>
      </c>
      <c r="T296" s="127">
        <f>+M296+N296+P296</f>
        <v>9204</v>
      </c>
      <c r="U296" s="129">
        <f>+I296-S296</f>
        <v>52942.32</v>
      </c>
      <c r="V296" s="130">
        <v>112</v>
      </c>
    </row>
    <row r="297" spans="1:23" s="30" customFormat="1" ht="32.1" customHeight="1" x14ac:dyDescent="0.25">
      <c r="A297" s="66">
        <v>6</v>
      </c>
      <c r="B297" s="410" t="s">
        <v>312</v>
      </c>
      <c r="C297" s="68" t="s">
        <v>34</v>
      </c>
      <c r="D297" s="407" t="s">
        <v>303</v>
      </c>
      <c r="E297" s="68" t="s">
        <v>310</v>
      </c>
      <c r="F297" s="300" t="s">
        <v>36</v>
      </c>
      <c r="G297" s="409">
        <v>44470</v>
      </c>
      <c r="H297" s="409">
        <v>44652</v>
      </c>
      <c r="I297" s="308">
        <v>40000</v>
      </c>
      <c r="J297" s="113">
        <v>442.65</v>
      </c>
      <c r="K297" s="113">
        <v>25</v>
      </c>
      <c r="L297" s="73">
        <f>+I297*2.87%</f>
        <v>1148</v>
      </c>
      <c r="M297" s="73">
        <f>+I297*7.1%</f>
        <v>2839.9999999999995</v>
      </c>
      <c r="N297" s="73">
        <f>+I297*1.15%</f>
        <v>460</v>
      </c>
      <c r="O297" s="73">
        <f>+I297*3.04%</f>
        <v>1216</v>
      </c>
      <c r="P297" s="73">
        <f>+I297*7.09%</f>
        <v>2836</v>
      </c>
      <c r="Q297" s="145">
        <v>0</v>
      </c>
      <c r="R297" s="73">
        <f>SUM(K297:P297)</f>
        <v>8525</v>
      </c>
      <c r="S297" s="73">
        <f>+J297+K297+L297+O297+Q297</f>
        <v>2831.65</v>
      </c>
      <c r="T297" s="73">
        <f>+M297+N297+P297</f>
        <v>6136</v>
      </c>
      <c r="U297" s="115">
        <f>+I297-S297</f>
        <v>37168.35</v>
      </c>
      <c r="V297" s="77">
        <v>112</v>
      </c>
    </row>
    <row r="298" spans="1:23" s="30" customFormat="1" ht="32.1" customHeight="1" thickBot="1" x14ac:dyDescent="0.3">
      <c r="A298" s="80">
        <v>7</v>
      </c>
      <c r="B298" s="411" t="s">
        <v>313</v>
      </c>
      <c r="C298" s="68" t="s">
        <v>34</v>
      </c>
      <c r="D298" s="412" t="s">
        <v>303</v>
      </c>
      <c r="E298" s="82" t="s">
        <v>310</v>
      </c>
      <c r="F298" s="112" t="s">
        <v>36</v>
      </c>
      <c r="G298" s="57">
        <v>44501</v>
      </c>
      <c r="H298" s="57">
        <v>44682</v>
      </c>
      <c r="I298" s="118">
        <v>40000</v>
      </c>
      <c r="J298" s="118">
        <v>442.65</v>
      </c>
      <c r="K298" s="118">
        <v>25</v>
      </c>
      <c r="L298" s="119">
        <f t="shared" si="105"/>
        <v>1148</v>
      </c>
      <c r="M298" s="119">
        <f t="shared" si="106"/>
        <v>2839.9999999999995</v>
      </c>
      <c r="N298" s="119">
        <f>+I298*1.15%</f>
        <v>460</v>
      </c>
      <c r="O298" s="119">
        <f t="shared" si="107"/>
        <v>1216</v>
      </c>
      <c r="P298" s="119">
        <f t="shared" si="108"/>
        <v>2836</v>
      </c>
      <c r="Q298" s="134">
        <v>0</v>
      </c>
      <c r="R298" s="119">
        <f t="shared" si="109"/>
        <v>8525</v>
      </c>
      <c r="S298" s="119">
        <f t="shared" si="110"/>
        <v>2831.65</v>
      </c>
      <c r="T298" s="119">
        <f t="shared" si="111"/>
        <v>6136</v>
      </c>
      <c r="U298" s="121">
        <f t="shared" si="112"/>
        <v>37168.35</v>
      </c>
      <c r="V298" s="122">
        <v>112</v>
      </c>
    </row>
    <row r="299" spans="1:23" s="30" customFormat="1" ht="18" customHeight="1" thickBot="1" x14ac:dyDescent="0.3">
      <c r="A299" s="87"/>
      <c r="B299" s="88"/>
      <c r="C299" s="88"/>
      <c r="D299" s="88"/>
      <c r="E299" s="88"/>
      <c r="F299" s="88"/>
      <c r="G299" s="88"/>
      <c r="H299" s="89"/>
      <c r="I299" s="90">
        <f>SUM(I292:I298)</f>
        <v>425000</v>
      </c>
      <c r="J299" s="90">
        <f t="shared" ref="J299:U299" si="113">SUM(J292:J298)</f>
        <v>30173.7</v>
      </c>
      <c r="K299" s="90">
        <f t="shared" si="113"/>
        <v>175</v>
      </c>
      <c r="L299" s="90">
        <f t="shared" si="113"/>
        <v>12197.5</v>
      </c>
      <c r="M299" s="90">
        <f t="shared" si="113"/>
        <v>30175</v>
      </c>
      <c r="N299" s="90">
        <f t="shared" si="113"/>
        <v>4022.7</v>
      </c>
      <c r="O299" s="90">
        <f t="shared" si="113"/>
        <v>12920</v>
      </c>
      <c r="P299" s="90">
        <f t="shared" si="113"/>
        <v>30132.5</v>
      </c>
      <c r="Q299" s="90">
        <f t="shared" si="113"/>
        <v>0</v>
      </c>
      <c r="R299" s="90">
        <f t="shared" si="113"/>
        <v>89622.7</v>
      </c>
      <c r="S299" s="90">
        <f t="shared" si="113"/>
        <v>55466.2</v>
      </c>
      <c r="T299" s="90">
        <f t="shared" si="113"/>
        <v>64330.2</v>
      </c>
      <c r="U299" s="90">
        <f t="shared" si="113"/>
        <v>369533.79999999993</v>
      </c>
      <c r="V299" s="91"/>
    </row>
    <row r="300" spans="1:23" s="30" customFormat="1" ht="9.9499999999999993" customHeight="1" thickBot="1" x14ac:dyDescent="0.3">
      <c r="A300" s="42"/>
      <c r="B300" s="149"/>
      <c r="C300" s="150"/>
      <c r="D300" s="151"/>
      <c r="E300" s="151"/>
      <c r="F300" s="152"/>
      <c r="G300" s="153"/>
      <c r="H300" s="153"/>
      <c r="I300" s="154"/>
      <c r="J300" s="154"/>
      <c r="K300" s="154"/>
      <c r="L300" s="154"/>
      <c r="M300" s="154"/>
      <c r="N300" s="155"/>
      <c r="O300" s="155"/>
      <c r="P300" s="155"/>
      <c r="Q300" s="156"/>
      <c r="R300" s="155"/>
      <c r="S300" s="155"/>
      <c r="T300" s="155"/>
      <c r="U300" s="157"/>
      <c r="V300" s="44"/>
    </row>
    <row r="301" spans="1:23" s="30" customFormat="1" ht="18" customHeight="1" thickBot="1" x14ac:dyDescent="0.3">
      <c r="A301" s="333" t="s">
        <v>314</v>
      </c>
      <c r="B301" s="159"/>
      <c r="C301" s="159"/>
      <c r="D301" s="159"/>
      <c r="E301" s="159"/>
      <c r="F301" s="160"/>
      <c r="G301" s="381"/>
      <c r="H301" s="382"/>
      <c r="I301" s="382"/>
      <c r="J301" s="382"/>
      <c r="K301" s="382"/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3"/>
    </row>
    <row r="302" spans="1:23" s="30" customFormat="1" ht="27.95" customHeight="1" x14ac:dyDescent="0.25">
      <c r="A302" s="199">
        <v>1</v>
      </c>
      <c r="B302" s="413" t="s">
        <v>315</v>
      </c>
      <c r="C302" s="199" t="s">
        <v>38</v>
      </c>
      <c r="D302" s="265" t="s">
        <v>316</v>
      </c>
      <c r="E302" s="199" t="s">
        <v>82</v>
      </c>
      <c r="F302" s="163" t="s">
        <v>36</v>
      </c>
      <c r="G302" s="57">
        <v>44409</v>
      </c>
      <c r="H302" s="57">
        <v>44593</v>
      </c>
      <c r="I302" s="59">
        <v>120000</v>
      </c>
      <c r="J302" s="59">
        <v>16809.87</v>
      </c>
      <c r="K302" s="59">
        <v>25</v>
      </c>
      <c r="L302" s="127">
        <f>+I302*2.87%</f>
        <v>3444</v>
      </c>
      <c r="M302" s="127">
        <f>+I302*7.1%</f>
        <v>8520</v>
      </c>
      <c r="N302" s="127">
        <v>717.6</v>
      </c>
      <c r="O302" s="127">
        <f>+I302*3.04%</f>
        <v>3648</v>
      </c>
      <c r="P302" s="127">
        <f>+I302*7.09%</f>
        <v>8508</v>
      </c>
      <c r="Q302" s="166">
        <v>0</v>
      </c>
      <c r="R302" s="61">
        <f>SUM(K302:P302)</f>
        <v>24862.6</v>
      </c>
      <c r="S302" s="61">
        <f>+J302+K302+L302+O302+Q302</f>
        <v>23926.87</v>
      </c>
      <c r="T302" s="61">
        <f>+M302+N302+P302</f>
        <v>17745.599999999999</v>
      </c>
      <c r="U302" s="167">
        <f>+I302-S302</f>
        <v>96073.13</v>
      </c>
      <c r="V302" s="130">
        <v>112</v>
      </c>
    </row>
    <row r="303" spans="1:23" s="30" customFormat="1" ht="27.95" customHeight="1" x14ac:dyDescent="0.25">
      <c r="A303" s="68">
        <v>2</v>
      </c>
      <c r="B303" s="414" t="s">
        <v>317</v>
      </c>
      <c r="C303" s="68" t="s">
        <v>34</v>
      </c>
      <c r="D303" s="268" t="s">
        <v>316</v>
      </c>
      <c r="E303" s="179" t="s">
        <v>318</v>
      </c>
      <c r="F303" s="179" t="s">
        <v>36</v>
      </c>
      <c r="G303" s="363">
        <v>44484</v>
      </c>
      <c r="H303" s="363">
        <v>44666</v>
      </c>
      <c r="I303" s="73">
        <v>45000</v>
      </c>
      <c r="J303" s="59">
        <v>1148.33</v>
      </c>
      <c r="K303" s="73">
        <v>25</v>
      </c>
      <c r="L303" s="73">
        <f t="shared" ref="L303:L337" si="114">+I303*2.87%</f>
        <v>1291.5</v>
      </c>
      <c r="M303" s="73">
        <f t="shared" ref="M303:M337" si="115">+I303*7.1%</f>
        <v>3194.9999999999995</v>
      </c>
      <c r="N303" s="73">
        <f t="shared" ref="N303:N337" si="116">+I303*1.15%</f>
        <v>517.5</v>
      </c>
      <c r="O303" s="73">
        <f t="shared" ref="O303:O337" si="117">+I303*3.04%</f>
        <v>1368</v>
      </c>
      <c r="P303" s="73">
        <f t="shared" ref="P303:P337" si="118">+I303*7.09%</f>
        <v>3190.5</v>
      </c>
      <c r="Q303" s="114">
        <v>0</v>
      </c>
      <c r="R303" s="73">
        <f t="shared" ref="R303:R337" si="119">SUM(K303:P303)</f>
        <v>9587.5</v>
      </c>
      <c r="S303" s="73">
        <f t="shared" ref="S303:S331" si="120">+J303+K303+L303+O303+Q303</f>
        <v>3832.83</v>
      </c>
      <c r="T303" s="73">
        <f t="shared" ref="T303:T331" si="121">+M303+N303+P303</f>
        <v>6903</v>
      </c>
      <c r="U303" s="115">
        <f t="shared" ref="U303:U331" si="122">+I303-S303</f>
        <v>41167.17</v>
      </c>
      <c r="V303" s="77">
        <v>112</v>
      </c>
    </row>
    <row r="304" spans="1:23" s="30" customFormat="1" ht="27.95" customHeight="1" x14ac:dyDescent="0.25">
      <c r="A304" s="183">
        <v>3</v>
      </c>
      <c r="B304" s="414" t="s">
        <v>319</v>
      </c>
      <c r="C304" s="68" t="s">
        <v>34</v>
      </c>
      <c r="D304" s="268" t="s">
        <v>316</v>
      </c>
      <c r="E304" s="179" t="s">
        <v>318</v>
      </c>
      <c r="F304" s="179" t="s">
        <v>36</v>
      </c>
      <c r="G304" s="363">
        <v>44484</v>
      </c>
      <c r="H304" s="363">
        <v>44666</v>
      </c>
      <c r="I304" s="73">
        <v>45000</v>
      </c>
      <c r="J304">
        <v>945.81</v>
      </c>
      <c r="K304" s="73">
        <v>25</v>
      </c>
      <c r="L304" s="73">
        <f t="shared" si="114"/>
        <v>1291.5</v>
      </c>
      <c r="M304" s="73">
        <f t="shared" si="115"/>
        <v>3194.9999999999995</v>
      </c>
      <c r="N304" s="73">
        <f t="shared" si="116"/>
        <v>517.5</v>
      </c>
      <c r="O304" s="73">
        <f t="shared" si="117"/>
        <v>1368</v>
      </c>
      <c r="P304" s="73">
        <f t="shared" si="118"/>
        <v>3190.5</v>
      </c>
      <c r="Q304" s="376">
        <v>1350.12</v>
      </c>
      <c r="R304" s="73">
        <f t="shared" si="119"/>
        <v>9587.5</v>
      </c>
      <c r="S304" s="73">
        <f t="shared" si="120"/>
        <v>4980.43</v>
      </c>
      <c r="T304" s="73">
        <f t="shared" si="121"/>
        <v>6903</v>
      </c>
      <c r="U304" s="115">
        <f t="shared" si="122"/>
        <v>40019.57</v>
      </c>
      <c r="V304" s="77">
        <v>112</v>
      </c>
    </row>
    <row r="305" spans="1:22" s="30" customFormat="1" ht="27.95" customHeight="1" x14ac:dyDescent="0.25">
      <c r="A305" s="68">
        <v>4</v>
      </c>
      <c r="B305" s="414" t="s">
        <v>320</v>
      </c>
      <c r="C305" s="183" t="s">
        <v>38</v>
      </c>
      <c r="D305" s="268" t="s">
        <v>316</v>
      </c>
      <c r="E305" s="179" t="s">
        <v>318</v>
      </c>
      <c r="F305" s="179" t="s">
        <v>36</v>
      </c>
      <c r="G305" s="363">
        <v>44484</v>
      </c>
      <c r="H305" s="363">
        <v>44666</v>
      </c>
      <c r="I305" s="113">
        <v>40000</v>
      </c>
      <c r="J305" s="113">
        <v>442.65</v>
      </c>
      <c r="K305" s="113">
        <v>25</v>
      </c>
      <c r="L305" s="73">
        <f t="shared" si="114"/>
        <v>1148</v>
      </c>
      <c r="M305" s="73">
        <f t="shared" si="115"/>
        <v>2839.9999999999995</v>
      </c>
      <c r="N305" s="73">
        <f t="shared" si="116"/>
        <v>460</v>
      </c>
      <c r="O305" s="73">
        <f t="shared" si="117"/>
        <v>1216</v>
      </c>
      <c r="P305" s="73">
        <f t="shared" si="118"/>
        <v>2836</v>
      </c>
      <c r="Q305" s="145">
        <v>0</v>
      </c>
      <c r="R305" s="73">
        <f t="shared" si="119"/>
        <v>8525</v>
      </c>
      <c r="S305" s="73">
        <f t="shared" si="120"/>
        <v>2831.65</v>
      </c>
      <c r="T305" s="73">
        <f t="shared" si="121"/>
        <v>6136</v>
      </c>
      <c r="U305" s="115">
        <f t="shared" si="122"/>
        <v>37168.35</v>
      </c>
      <c r="V305" s="77">
        <v>112</v>
      </c>
    </row>
    <row r="306" spans="1:22" s="30" customFormat="1" ht="27.95" customHeight="1" x14ac:dyDescent="0.25">
      <c r="A306" s="183">
        <v>5</v>
      </c>
      <c r="B306" s="414" t="s">
        <v>321</v>
      </c>
      <c r="C306" s="68" t="s">
        <v>34</v>
      </c>
      <c r="D306" s="268" t="s">
        <v>316</v>
      </c>
      <c r="E306" s="179" t="s">
        <v>318</v>
      </c>
      <c r="F306" s="179" t="s">
        <v>36</v>
      </c>
      <c r="G306" s="363">
        <v>44484</v>
      </c>
      <c r="H306" s="363">
        <v>44666</v>
      </c>
      <c r="I306" s="73">
        <v>45000</v>
      </c>
      <c r="J306" s="113">
        <v>1148.33</v>
      </c>
      <c r="K306" s="73">
        <v>25</v>
      </c>
      <c r="L306" s="73">
        <f t="shared" si="114"/>
        <v>1291.5</v>
      </c>
      <c r="M306" s="73">
        <f t="shared" si="115"/>
        <v>3194.9999999999995</v>
      </c>
      <c r="N306" s="73">
        <f t="shared" si="116"/>
        <v>517.5</v>
      </c>
      <c r="O306" s="73">
        <f t="shared" si="117"/>
        <v>1368</v>
      </c>
      <c r="P306" s="73">
        <f t="shared" si="118"/>
        <v>3190.5</v>
      </c>
      <c r="Q306" s="114">
        <v>0</v>
      </c>
      <c r="R306" s="73">
        <f t="shared" si="119"/>
        <v>9587.5</v>
      </c>
      <c r="S306" s="73">
        <f t="shared" si="120"/>
        <v>3832.83</v>
      </c>
      <c r="T306" s="73">
        <f t="shared" si="121"/>
        <v>6903</v>
      </c>
      <c r="U306" s="115">
        <f t="shared" si="122"/>
        <v>41167.17</v>
      </c>
      <c r="V306" s="77">
        <v>112</v>
      </c>
    </row>
    <row r="307" spans="1:22" s="30" customFormat="1" ht="27.95" customHeight="1" x14ac:dyDescent="0.25">
      <c r="A307" s="68">
        <v>6</v>
      </c>
      <c r="B307" s="414" t="s">
        <v>322</v>
      </c>
      <c r="C307" s="68" t="s">
        <v>34</v>
      </c>
      <c r="D307" s="268" t="s">
        <v>316</v>
      </c>
      <c r="E307" s="179" t="s">
        <v>318</v>
      </c>
      <c r="F307" s="179" t="s">
        <v>36</v>
      </c>
      <c r="G307" s="57">
        <v>44501</v>
      </c>
      <c r="H307" s="57">
        <v>44682</v>
      </c>
      <c r="I307" s="73">
        <v>45000</v>
      </c>
      <c r="J307" s="113">
        <v>1148.33</v>
      </c>
      <c r="K307" s="73">
        <v>25</v>
      </c>
      <c r="L307" s="73">
        <f t="shared" si="114"/>
        <v>1291.5</v>
      </c>
      <c r="M307" s="73">
        <f t="shared" si="115"/>
        <v>3194.9999999999995</v>
      </c>
      <c r="N307" s="73">
        <f t="shared" si="116"/>
        <v>517.5</v>
      </c>
      <c r="O307" s="73">
        <f t="shared" si="117"/>
        <v>1368</v>
      </c>
      <c r="P307" s="73">
        <f t="shared" si="118"/>
        <v>3190.5</v>
      </c>
      <c r="Q307" s="114">
        <v>0</v>
      </c>
      <c r="R307" s="73">
        <f t="shared" si="119"/>
        <v>9587.5</v>
      </c>
      <c r="S307" s="73">
        <f t="shared" si="120"/>
        <v>3832.83</v>
      </c>
      <c r="T307" s="73">
        <f t="shared" si="121"/>
        <v>6903</v>
      </c>
      <c r="U307" s="115">
        <f t="shared" si="122"/>
        <v>41167.17</v>
      </c>
      <c r="V307" s="77">
        <v>112</v>
      </c>
    </row>
    <row r="308" spans="1:22" s="30" customFormat="1" ht="27.95" customHeight="1" x14ac:dyDescent="0.25">
      <c r="A308" s="183">
        <v>7</v>
      </c>
      <c r="B308" s="414" t="s">
        <v>323</v>
      </c>
      <c r="C308" s="68" t="s">
        <v>34</v>
      </c>
      <c r="D308" s="268" t="s">
        <v>316</v>
      </c>
      <c r="E308" s="179" t="s">
        <v>318</v>
      </c>
      <c r="F308" s="179" t="s">
        <v>36</v>
      </c>
      <c r="G308" s="71">
        <v>44409</v>
      </c>
      <c r="H308" s="71">
        <v>44593</v>
      </c>
      <c r="I308" s="73">
        <v>40000</v>
      </c>
      <c r="J308" s="113">
        <v>442.65</v>
      </c>
      <c r="K308" s="73">
        <v>25</v>
      </c>
      <c r="L308" s="73">
        <f t="shared" si="114"/>
        <v>1148</v>
      </c>
      <c r="M308" s="73">
        <f t="shared" si="115"/>
        <v>2839.9999999999995</v>
      </c>
      <c r="N308" s="73">
        <f t="shared" si="116"/>
        <v>460</v>
      </c>
      <c r="O308" s="73">
        <f t="shared" si="117"/>
        <v>1216</v>
      </c>
      <c r="P308" s="73">
        <f t="shared" si="118"/>
        <v>2836</v>
      </c>
      <c r="Q308" s="114">
        <v>0</v>
      </c>
      <c r="R308" s="73">
        <f t="shared" si="119"/>
        <v>8525</v>
      </c>
      <c r="S308" s="73">
        <f t="shared" si="120"/>
        <v>2831.65</v>
      </c>
      <c r="T308" s="73">
        <f t="shared" si="121"/>
        <v>6136</v>
      </c>
      <c r="U308" s="115">
        <f t="shared" si="122"/>
        <v>37168.35</v>
      </c>
      <c r="V308" s="77">
        <v>112</v>
      </c>
    </row>
    <row r="309" spans="1:22" s="30" customFormat="1" ht="27.95" customHeight="1" x14ac:dyDescent="0.25">
      <c r="A309" s="68">
        <v>8</v>
      </c>
      <c r="B309" s="414" t="s">
        <v>324</v>
      </c>
      <c r="C309" s="68" t="s">
        <v>34</v>
      </c>
      <c r="D309" s="268" t="s">
        <v>316</v>
      </c>
      <c r="E309" s="183" t="s">
        <v>318</v>
      </c>
      <c r="F309" s="179" t="s">
        <v>36</v>
      </c>
      <c r="G309" s="57">
        <v>44501</v>
      </c>
      <c r="H309" s="57">
        <v>44682</v>
      </c>
      <c r="I309" s="73">
        <v>45000</v>
      </c>
      <c r="J309" s="113">
        <v>1148.33</v>
      </c>
      <c r="K309" s="73">
        <v>25</v>
      </c>
      <c r="L309" s="73">
        <f>+I309*2.87%</f>
        <v>1291.5</v>
      </c>
      <c r="M309" s="73">
        <f>+I309*7.1%</f>
        <v>3194.9999999999995</v>
      </c>
      <c r="N309" s="73">
        <f>+I309*1.15%</f>
        <v>517.5</v>
      </c>
      <c r="O309" s="73">
        <f>+I309*3.04%</f>
        <v>1368</v>
      </c>
      <c r="P309" s="73">
        <f>+I309*7.09%</f>
        <v>3190.5</v>
      </c>
      <c r="Q309" s="114">
        <v>0</v>
      </c>
      <c r="R309" s="73">
        <f>SUM(K309:P309)</f>
        <v>9587.5</v>
      </c>
      <c r="S309" s="73">
        <f>+J309+K309+L309+O309+Q309</f>
        <v>3832.83</v>
      </c>
      <c r="T309" s="73">
        <f>+M309+N309+P309</f>
        <v>6903</v>
      </c>
      <c r="U309" s="115">
        <f>+I309-S309</f>
        <v>41167.17</v>
      </c>
      <c r="V309" s="77">
        <v>112</v>
      </c>
    </row>
    <row r="310" spans="1:22" s="30" customFormat="1" ht="27.95" customHeight="1" x14ac:dyDescent="0.25">
      <c r="A310" s="183">
        <v>9</v>
      </c>
      <c r="B310" s="414" t="s">
        <v>325</v>
      </c>
      <c r="C310" s="68" t="s">
        <v>34</v>
      </c>
      <c r="D310" s="268" t="s">
        <v>316</v>
      </c>
      <c r="E310" s="179" t="s">
        <v>318</v>
      </c>
      <c r="F310" s="179" t="s">
        <v>36</v>
      </c>
      <c r="G310" s="57">
        <v>44348</v>
      </c>
      <c r="H310" s="57">
        <v>44531</v>
      </c>
      <c r="I310" s="73">
        <v>80000</v>
      </c>
      <c r="J310" s="113">
        <v>7400.87</v>
      </c>
      <c r="K310" s="73">
        <v>25</v>
      </c>
      <c r="L310" s="73">
        <f t="shared" si="114"/>
        <v>2296</v>
      </c>
      <c r="M310" s="73">
        <f t="shared" si="115"/>
        <v>5679.9999999999991</v>
      </c>
      <c r="N310" s="73">
        <v>717.6</v>
      </c>
      <c r="O310" s="73">
        <f t="shared" si="117"/>
        <v>2432</v>
      </c>
      <c r="P310" s="73">
        <f t="shared" si="118"/>
        <v>5672</v>
      </c>
      <c r="Q310" s="114">
        <v>0</v>
      </c>
      <c r="R310" s="73">
        <f t="shared" si="119"/>
        <v>16822.599999999999</v>
      </c>
      <c r="S310" s="73">
        <f t="shared" si="120"/>
        <v>12153.869999999999</v>
      </c>
      <c r="T310" s="73">
        <f t="shared" si="121"/>
        <v>12069.599999999999</v>
      </c>
      <c r="U310" s="115">
        <f t="shared" si="122"/>
        <v>67846.13</v>
      </c>
      <c r="V310" s="77">
        <v>112</v>
      </c>
    </row>
    <row r="311" spans="1:22" s="30" customFormat="1" ht="27.95" customHeight="1" x14ac:dyDescent="0.25">
      <c r="A311" s="68">
        <v>10</v>
      </c>
      <c r="B311" s="414" t="s">
        <v>326</v>
      </c>
      <c r="C311" s="68" t="s">
        <v>34</v>
      </c>
      <c r="D311" s="268" t="s">
        <v>316</v>
      </c>
      <c r="E311" s="179" t="s">
        <v>327</v>
      </c>
      <c r="F311" s="179" t="s">
        <v>36</v>
      </c>
      <c r="G311" s="57">
        <v>44378</v>
      </c>
      <c r="H311" s="57">
        <v>44562</v>
      </c>
      <c r="I311" s="73">
        <v>30000</v>
      </c>
      <c r="J311" s="113">
        <v>0</v>
      </c>
      <c r="K311" s="73">
        <v>25</v>
      </c>
      <c r="L311" s="73">
        <f t="shared" si="114"/>
        <v>861</v>
      </c>
      <c r="M311" s="73">
        <f t="shared" si="115"/>
        <v>2130</v>
      </c>
      <c r="N311" s="73">
        <f t="shared" si="116"/>
        <v>345</v>
      </c>
      <c r="O311" s="73">
        <f t="shared" si="117"/>
        <v>912</v>
      </c>
      <c r="P311" s="73">
        <f t="shared" si="118"/>
        <v>2127</v>
      </c>
      <c r="Q311" s="114">
        <v>0</v>
      </c>
      <c r="R311" s="73">
        <f t="shared" si="119"/>
        <v>6400</v>
      </c>
      <c r="S311" s="73">
        <f t="shared" si="120"/>
        <v>1798</v>
      </c>
      <c r="T311" s="73">
        <f t="shared" si="121"/>
        <v>4602</v>
      </c>
      <c r="U311" s="115">
        <f t="shared" si="122"/>
        <v>28202</v>
      </c>
      <c r="V311" s="77">
        <v>112</v>
      </c>
    </row>
    <row r="312" spans="1:22" s="30" customFormat="1" ht="44.1" customHeight="1" x14ac:dyDescent="0.25">
      <c r="A312" s="183">
        <v>11</v>
      </c>
      <c r="B312" s="414" t="s">
        <v>328</v>
      </c>
      <c r="C312" s="183" t="s">
        <v>38</v>
      </c>
      <c r="D312" s="268" t="s">
        <v>316</v>
      </c>
      <c r="E312" s="183" t="s">
        <v>329</v>
      </c>
      <c r="F312" s="179" t="s">
        <v>36</v>
      </c>
      <c r="G312" s="57">
        <v>44501</v>
      </c>
      <c r="H312" s="57">
        <v>44682</v>
      </c>
      <c r="I312" s="113">
        <v>40000</v>
      </c>
      <c r="J312">
        <v>240.13</v>
      </c>
      <c r="K312" s="113">
        <v>25</v>
      </c>
      <c r="L312" s="73">
        <f t="shared" si="114"/>
        <v>1148</v>
      </c>
      <c r="M312" s="73">
        <f t="shared" si="115"/>
        <v>2839.9999999999995</v>
      </c>
      <c r="N312" s="73">
        <f t="shared" si="116"/>
        <v>460</v>
      </c>
      <c r="O312" s="73">
        <f t="shared" si="117"/>
        <v>1216</v>
      </c>
      <c r="P312" s="73">
        <f t="shared" si="118"/>
        <v>2836</v>
      </c>
      <c r="Q312" s="376">
        <v>1350.12</v>
      </c>
      <c r="R312" s="73">
        <f t="shared" si="119"/>
        <v>8525</v>
      </c>
      <c r="S312" s="73">
        <f t="shared" si="120"/>
        <v>3979.25</v>
      </c>
      <c r="T312" s="73">
        <f t="shared" si="121"/>
        <v>6136</v>
      </c>
      <c r="U312" s="115">
        <f t="shared" si="122"/>
        <v>36020.75</v>
      </c>
      <c r="V312" s="77">
        <v>112</v>
      </c>
    </row>
    <row r="313" spans="1:22" s="30" customFormat="1" ht="44.1" customHeight="1" x14ac:dyDescent="0.25">
      <c r="A313" s="68">
        <v>12</v>
      </c>
      <c r="B313" s="414" t="s">
        <v>330</v>
      </c>
      <c r="C313" s="183" t="s">
        <v>38</v>
      </c>
      <c r="D313" s="268" t="s">
        <v>316</v>
      </c>
      <c r="E313" s="183" t="s">
        <v>329</v>
      </c>
      <c r="F313" s="179" t="s">
        <v>36</v>
      </c>
      <c r="G313" s="57">
        <v>44501</v>
      </c>
      <c r="H313" s="57">
        <v>44682</v>
      </c>
      <c r="I313" s="113">
        <v>40000</v>
      </c>
      <c r="J313" s="113">
        <v>442.65</v>
      </c>
      <c r="K313" s="113">
        <v>25</v>
      </c>
      <c r="L313" s="73">
        <f t="shared" si="114"/>
        <v>1148</v>
      </c>
      <c r="M313" s="73">
        <f t="shared" si="115"/>
        <v>2839.9999999999995</v>
      </c>
      <c r="N313" s="73">
        <f t="shared" si="116"/>
        <v>460</v>
      </c>
      <c r="O313" s="73">
        <f t="shared" si="117"/>
        <v>1216</v>
      </c>
      <c r="P313" s="73">
        <f t="shared" si="118"/>
        <v>2836</v>
      </c>
      <c r="Q313" s="145">
        <v>0</v>
      </c>
      <c r="R313" s="73">
        <f t="shared" si="119"/>
        <v>8525</v>
      </c>
      <c r="S313" s="73">
        <f t="shared" si="120"/>
        <v>2831.65</v>
      </c>
      <c r="T313" s="73">
        <f t="shared" si="121"/>
        <v>6136</v>
      </c>
      <c r="U313" s="115">
        <f t="shared" si="122"/>
        <v>37168.35</v>
      </c>
      <c r="V313" s="77">
        <v>112</v>
      </c>
    </row>
    <row r="314" spans="1:22" s="30" customFormat="1" ht="44.1" customHeight="1" x14ac:dyDescent="0.25">
      <c r="A314" s="183">
        <v>13</v>
      </c>
      <c r="B314" s="414" t="s">
        <v>331</v>
      </c>
      <c r="C314" s="183" t="s">
        <v>38</v>
      </c>
      <c r="D314" s="268" t="s">
        <v>316</v>
      </c>
      <c r="E314" s="183" t="s">
        <v>329</v>
      </c>
      <c r="F314" s="179" t="s">
        <v>36</v>
      </c>
      <c r="G314" s="57">
        <v>44501</v>
      </c>
      <c r="H314" s="57">
        <v>44682</v>
      </c>
      <c r="I314" s="113">
        <v>40000</v>
      </c>
      <c r="J314" s="113">
        <v>442.65</v>
      </c>
      <c r="K314" s="113">
        <v>25</v>
      </c>
      <c r="L314" s="73">
        <f t="shared" si="114"/>
        <v>1148</v>
      </c>
      <c r="M314" s="73">
        <f t="shared" si="115"/>
        <v>2839.9999999999995</v>
      </c>
      <c r="N314" s="73">
        <f t="shared" si="116"/>
        <v>460</v>
      </c>
      <c r="O314" s="73">
        <f t="shared" si="117"/>
        <v>1216</v>
      </c>
      <c r="P314" s="73">
        <f t="shared" si="118"/>
        <v>2836</v>
      </c>
      <c r="Q314" s="145">
        <v>0</v>
      </c>
      <c r="R314" s="73">
        <f t="shared" si="119"/>
        <v>8525</v>
      </c>
      <c r="S314" s="73">
        <f t="shared" si="120"/>
        <v>2831.65</v>
      </c>
      <c r="T314" s="73">
        <f t="shared" si="121"/>
        <v>6136</v>
      </c>
      <c r="U314" s="115">
        <f t="shared" si="122"/>
        <v>37168.35</v>
      </c>
      <c r="V314" s="77">
        <v>112</v>
      </c>
    </row>
    <row r="315" spans="1:22" s="30" customFormat="1" ht="44.1" customHeight="1" x14ac:dyDescent="0.25">
      <c r="A315" s="68">
        <v>14</v>
      </c>
      <c r="B315" s="414" t="s">
        <v>332</v>
      </c>
      <c r="C315" s="183" t="s">
        <v>38</v>
      </c>
      <c r="D315" s="268" t="s">
        <v>316</v>
      </c>
      <c r="E315" s="183" t="s">
        <v>333</v>
      </c>
      <c r="F315" s="179" t="s">
        <v>36</v>
      </c>
      <c r="G315" s="71">
        <v>44470</v>
      </c>
      <c r="H315" s="307">
        <v>44652</v>
      </c>
      <c r="I315" s="113">
        <v>40000</v>
      </c>
      <c r="J315" s="113">
        <v>442.65</v>
      </c>
      <c r="K315" s="113">
        <v>25</v>
      </c>
      <c r="L315" s="73">
        <f t="shared" si="114"/>
        <v>1148</v>
      </c>
      <c r="M315" s="73">
        <f t="shared" si="115"/>
        <v>2839.9999999999995</v>
      </c>
      <c r="N315" s="73">
        <f t="shared" si="116"/>
        <v>460</v>
      </c>
      <c r="O315" s="73">
        <f t="shared" si="117"/>
        <v>1216</v>
      </c>
      <c r="P315" s="73">
        <f t="shared" si="118"/>
        <v>2836</v>
      </c>
      <c r="Q315" s="145">
        <v>0</v>
      </c>
      <c r="R315" s="73">
        <f t="shared" si="119"/>
        <v>8525</v>
      </c>
      <c r="S315" s="73">
        <f t="shared" si="120"/>
        <v>2831.65</v>
      </c>
      <c r="T315" s="73">
        <f t="shared" si="121"/>
        <v>6136</v>
      </c>
      <c r="U315" s="115">
        <f t="shared" si="122"/>
        <v>37168.35</v>
      </c>
      <c r="V315" s="77">
        <v>112</v>
      </c>
    </row>
    <row r="316" spans="1:22" s="30" customFormat="1" ht="44.1" customHeight="1" x14ac:dyDescent="0.25">
      <c r="A316" s="183">
        <v>15</v>
      </c>
      <c r="B316" s="414" t="s">
        <v>334</v>
      </c>
      <c r="C316" s="183" t="s">
        <v>38</v>
      </c>
      <c r="D316" s="268" t="s">
        <v>316</v>
      </c>
      <c r="E316" s="183" t="s">
        <v>333</v>
      </c>
      <c r="F316" s="179" t="s">
        <v>36</v>
      </c>
      <c r="G316" s="71">
        <v>44470</v>
      </c>
      <c r="H316" s="307">
        <v>44652</v>
      </c>
      <c r="I316" s="113">
        <v>40000</v>
      </c>
      <c r="J316" s="113">
        <v>442.65</v>
      </c>
      <c r="K316" s="113">
        <v>25</v>
      </c>
      <c r="L316" s="73">
        <f t="shared" si="114"/>
        <v>1148</v>
      </c>
      <c r="M316" s="73">
        <f t="shared" si="115"/>
        <v>2839.9999999999995</v>
      </c>
      <c r="N316" s="73">
        <f t="shared" si="116"/>
        <v>460</v>
      </c>
      <c r="O316" s="73">
        <f t="shared" si="117"/>
        <v>1216</v>
      </c>
      <c r="P316" s="73">
        <f t="shared" si="118"/>
        <v>2836</v>
      </c>
      <c r="Q316" s="145">
        <v>0</v>
      </c>
      <c r="R316" s="73">
        <f t="shared" si="119"/>
        <v>8525</v>
      </c>
      <c r="S316" s="73">
        <f t="shared" si="120"/>
        <v>2831.65</v>
      </c>
      <c r="T316" s="73">
        <f t="shared" si="121"/>
        <v>6136</v>
      </c>
      <c r="U316" s="115">
        <f t="shared" si="122"/>
        <v>37168.35</v>
      </c>
      <c r="V316" s="77">
        <v>112</v>
      </c>
    </row>
    <row r="317" spans="1:22" s="30" customFormat="1" ht="44.1" customHeight="1" x14ac:dyDescent="0.25">
      <c r="A317" s="68">
        <v>16</v>
      </c>
      <c r="B317" s="414" t="s">
        <v>335</v>
      </c>
      <c r="C317" s="183" t="s">
        <v>34</v>
      </c>
      <c r="D317" s="268" t="s">
        <v>316</v>
      </c>
      <c r="E317" s="183" t="s">
        <v>116</v>
      </c>
      <c r="F317" s="179" t="s">
        <v>36</v>
      </c>
      <c r="G317" s="57">
        <v>44501</v>
      </c>
      <c r="H317" s="57">
        <v>44682</v>
      </c>
      <c r="I317" s="113">
        <v>75000</v>
      </c>
      <c r="J317" s="113">
        <v>6309.38</v>
      </c>
      <c r="K317" s="113">
        <v>25</v>
      </c>
      <c r="L317" s="73">
        <f t="shared" si="114"/>
        <v>2152.5</v>
      </c>
      <c r="M317" s="73">
        <f t="shared" si="115"/>
        <v>5324.9999999999991</v>
      </c>
      <c r="N317" s="73">
        <v>717.6</v>
      </c>
      <c r="O317" s="73">
        <f t="shared" si="117"/>
        <v>2280</v>
      </c>
      <c r="P317" s="73">
        <f t="shared" si="118"/>
        <v>5317.5</v>
      </c>
      <c r="Q317" s="145">
        <v>0</v>
      </c>
      <c r="R317" s="73">
        <f t="shared" si="119"/>
        <v>15817.599999999999</v>
      </c>
      <c r="S317" s="73">
        <f t="shared" si="120"/>
        <v>10766.880000000001</v>
      </c>
      <c r="T317" s="73">
        <f t="shared" si="121"/>
        <v>11360.099999999999</v>
      </c>
      <c r="U317" s="115">
        <f t="shared" si="122"/>
        <v>64233.119999999995</v>
      </c>
      <c r="V317" s="77">
        <v>112</v>
      </c>
    </row>
    <row r="318" spans="1:22" s="30" customFormat="1" ht="44.1" customHeight="1" x14ac:dyDescent="0.25">
      <c r="A318" s="183">
        <v>17</v>
      </c>
      <c r="B318" s="414" t="s">
        <v>336</v>
      </c>
      <c r="C318" s="183" t="s">
        <v>38</v>
      </c>
      <c r="D318" s="268" t="s">
        <v>316</v>
      </c>
      <c r="E318" s="183" t="s">
        <v>337</v>
      </c>
      <c r="F318" s="179" t="s">
        <v>36</v>
      </c>
      <c r="G318" s="71">
        <v>44348</v>
      </c>
      <c r="H318" s="307">
        <v>44531</v>
      </c>
      <c r="I318" s="113">
        <v>40000</v>
      </c>
      <c r="J318" s="113">
        <v>442.65</v>
      </c>
      <c r="K318" s="113">
        <v>25</v>
      </c>
      <c r="L318" s="73">
        <f t="shared" si="114"/>
        <v>1148</v>
      </c>
      <c r="M318" s="73">
        <f t="shared" si="115"/>
        <v>2839.9999999999995</v>
      </c>
      <c r="N318" s="73">
        <f t="shared" si="116"/>
        <v>460</v>
      </c>
      <c r="O318" s="73">
        <f t="shared" si="117"/>
        <v>1216</v>
      </c>
      <c r="P318" s="73">
        <f t="shared" si="118"/>
        <v>2836</v>
      </c>
      <c r="Q318" s="145">
        <v>0</v>
      </c>
      <c r="R318" s="73">
        <f t="shared" si="119"/>
        <v>8525</v>
      </c>
      <c r="S318" s="73">
        <f t="shared" si="120"/>
        <v>2831.65</v>
      </c>
      <c r="T318" s="73">
        <f t="shared" si="121"/>
        <v>6136</v>
      </c>
      <c r="U318" s="115">
        <f t="shared" si="122"/>
        <v>37168.35</v>
      </c>
      <c r="V318" s="77">
        <v>112</v>
      </c>
    </row>
    <row r="319" spans="1:22" s="30" customFormat="1" ht="44.1" customHeight="1" x14ac:dyDescent="0.25">
      <c r="A319" s="68">
        <v>18</v>
      </c>
      <c r="B319" s="414" t="s">
        <v>338</v>
      </c>
      <c r="C319" s="183" t="s">
        <v>38</v>
      </c>
      <c r="D319" s="268" t="s">
        <v>316</v>
      </c>
      <c r="E319" s="183" t="s">
        <v>337</v>
      </c>
      <c r="F319" s="179" t="s">
        <v>36</v>
      </c>
      <c r="G319" s="57">
        <v>44501</v>
      </c>
      <c r="H319" s="57">
        <v>44682</v>
      </c>
      <c r="I319" s="113">
        <v>40000</v>
      </c>
      <c r="J319" s="113">
        <v>442.65</v>
      </c>
      <c r="K319" s="113">
        <v>25</v>
      </c>
      <c r="L319" s="73">
        <f t="shared" si="114"/>
        <v>1148</v>
      </c>
      <c r="M319" s="73">
        <f t="shared" si="115"/>
        <v>2839.9999999999995</v>
      </c>
      <c r="N319" s="73">
        <f t="shared" si="116"/>
        <v>460</v>
      </c>
      <c r="O319" s="73">
        <f t="shared" si="117"/>
        <v>1216</v>
      </c>
      <c r="P319" s="73">
        <f t="shared" si="118"/>
        <v>2836</v>
      </c>
      <c r="Q319" s="145">
        <v>0</v>
      </c>
      <c r="R319" s="73">
        <f t="shared" si="119"/>
        <v>8525</v>
      </c>
      <c r="S319" s="73">
        <f t="shared" si="120"/>
        <v>2831.65</v>
      </c>
      <c r="T319" s="73">
        <f t="shared" si="121"/>
        <v>6136</v>
      </c>
      <c r="U319" s="115">
        <f t="shared" si="122"/>
        <v>37168.35</v>
      </c>
      <c r="V319" s="77">
        <v>112</v>
      </c>
    </row>
    <row r="320" spans="1:22" s="30" customFormat="1" ht="44.1" customHeight="1" x14ac:dyDescent="0.25">
      <c r="A320" s="183">
        <v>19</v>
      </c>
      <c r="B320" s="414" t="s">
        <v>339</v>
      </c>
      <c r="C320" s="183" t="s">
        <v>38</v>
      </c>
      <c r="D320" s="268" t="s">
        <v>316</v>
      </c>
      <c r="E320" s="183" t="s">
        <v>337</v>
      </c>
      <c r="F320" s="179" t="s">
        <v>36</v>
      </c>
      <c r="G320" s="57">
        <v>44501</v>
      </c>
      <c r="H320" s="57">
        <v>44682</v>
      </c>
      <c r="I320" s="113">
        <v>40000</v>
      </c>
      <c r="J320" s="113">
        <v>442.65</v>
      </c>
      <c r="K320" s="113">
        <v>25</v>
      </c>
      <c r="L320" s="73">
        <f>+I320*2.87%</f>
        <v>1148</v>
      </c>
      <c r="M320" s="73">
        <f>+I320*7.1%</f>
        <v>2839.9999999999995</v>
      </c>
      <c r="N320" s="73">
        <f>+I320*1.15%</f>
        <v>460</v>
      </c>
      <c r="O320" s="73">
        <f>+I320*3.04%</f>
        <v>1216</v>
      </c>
      <c r="P320" s="73">
        <f>+I320*7.09%</f>
        <v>2836</v>
      </c>
      <c r="Q320" s="145">
        <v>0</v>
      </c>
      <c r="R320" s="73">
        <f t="shared" si="119"/>
        <v>8525</v>
      </c>
      <c r="S320" s="73">
        <f t="shared" si="120"/>
        <v>2831.65</v>
      </c>
      <c r="T320" s="73">
        <f t="shared" si="121"/>
        <v>6136</v>
      </c>
      <c r="U320" s="115">
        <f t="shared" si="122"/>
        <v>37168.35</v>
      </c>
      <c r="V320" s="77">
        <v>112</v>
      </c>
    </row>
    <row r="321" spans="1:22" s="30" customFormat="1" ht="44.1" customHeight="1" x14ac:dyDescent="0.25">
      <c r="A321" s="68">
        <v>20</v>
      </c>
      <c r="B321" s="414" t="s">
        <v>340</v>
      </c>
      <c r="C321" s="183" t="s">
        <v>38</v>
      </c>
      <c r="D321" s="268" t="s">
        <v>316</v>
      </c>
      <c r="E321" s="183" t="s">
        <v>337</v>
      </c>
      <c r="F321" s="179" t="s">
        <v>36</v>
      </c>
      <c r="G321" s="57">
        <v>44501</v>
      </c>
      <c r="H321" s="57">
        <v>44682</v>
      </c>
      <c r="I321" s="113">
        <v>40000</v>
      </c>
      <c r="J321" s="113">
        <v>442.65</v>
      </c>
      <c r="K321" s="113">
        <v>25</v>
      </c>
      <c r="L321" s="73">
        <f>+I321*2.87%</f>
        <v>1148</v>
      </c>
      <c r="M321" s="73">
        <f>+I321*7.1%</f>
        <v>2839.9999999999995</v>
      </c>
      <c r="N321" s="73">
        <f>+I321*1.15%</f>
        <v>460</v>
      </c>
      <c r="O321" s="73">
        <f>+I321*3.04%</f>
        <v>1216</v>
      </c>
      <c r="P321" s="73">
        <f>+I321*7.09%</f>
        <v>2836</v>
      </c>
      <c r="Q321" s="145">
        <v>0</v>
      </c>
      <c r="R321" s="73">
        <f t="shared" si="119"/>
        <v>8525</v>
      </c>
      <c r="S321" s="73">
        <f t="shared" si="120"/>
        <v>2831.65</v>
      </c>
      <c r="T321" s="73">
        <f t="shared" si="121"/>
        <v>6136</v>
      </c>
      <c r="U321" s="115">
        <f t="shared" si="122"/>
        <v>37168.35</v>
      </c>
      <c r="V321" s="77">
        <v>112</v>
      </c>
    </row>
    <row r="322" spans="1:22" s="30" customFormat="1" ht="44.1" customHeight="1" x14ac:dyDescent="0.25">
      <c r="A322" s="183">
        <v>21</v>
      </c>
      <c r="B322" s="414" t="s">
        <v>341</v>
      </c>
      <c r="C322" s="183" t="s">
        <v>38</v>
      </c>
      <c r="D322" s="268" t="s">
        <v>316</v>
      </c>
      <c r="E322" s="183" t="s">
        <v>337</v>
      </c>
      <c r="F322" s="179" t="s">
        <v>36</v>
      </c>
      <c r="G322" s="57">
        <v>44501</v>
      </c>
      <c r="H322" s="57">
        <v>44682</v>
      </c>
      <c r="I322" s="113">
        <v>40000</v>
      </c>
      <c r="J322" s="113">
        <v>442.65</v>
      </c>
      <c r="K322" s="113">
        <v>25</v>
      </c>
      <c r="L322" s="73">
        <f>+I322*2.87%</f>
        <v>1148</v>
      </c>
      <c r="M322" s="73">
        <f>+I322*7.1%</f>
        <v>2839.9999999999995</v>
      </c>
      <c r="N322" s="73">
        <f>+I322*1.15%</f>
        <v>460</v>
      </c>
      <c r="O322" s="73">
        <f>+I322*3.04%</f>
        <v>1216</v>
      </c>
      <c r="P322" s="73">
        <f>+I322*7.09%</f>
        <v>2836</v>
      </c>
      <c r="Q322" s="145">
        <v>0</v>
      </c>
      <c r="R322" s="73">
        <f t="shared" si="119"/>
        <v>8525</v>
      </c>
      <c r="S322" s="73">
        <f t="shared" si="120"/>
        <v>2831.65</v>
      </c>
      <c r="T322" s="73">
        <f t="shared" si="121"/>
        <v>6136</v>
      </c>
      <c r="U322" s="115">
        <f t="shared" si="122"/>
        <v>37168.35</v>
      </c>
      <c r="V322" s="77">
        <v>112</v>
      </c>
    </row>
    <row r="323" spans="1:22" s="30" customFormat="1" ht="44.1" customHeight="1" x14ac:dyDescent="0.25">
      <c r="A323" s="68">
        <v>22</v>
      </c>
      <c r="B323" s="414" t="s">
        <v>342</v>
      </c>
      <c r="C323" s="183" t="s">
        <v>38</v>
      </c>
      <c r="D323" s="268" t="s">
        <v>316</v>
      </c>
      <c r="E323" s="183" t="s">
        <v>337</v>
      </c>
      <c r="F323" s="179" t="s">
        <v>36</v>
      </c>
      <c r="G323" s="57">
        <v>44501</v>
      </c>
      <c r="H323" s="57">
        <v>44682</v>
      </c>
      <c r="I323" s="113">
        <v>40000</v>
      </c>
      <c r="J323" s="113">
        <v>442.65</v>
      </c>
      <c r="K323" s="113">
        <v>25</v>
      </c>
      <c r="L323" s="73">
        <f>+I323*2.87%</f>
        <v>1148</v>
      </c>
      <c r="M323" s="73">
        <f>+I323*7.1%</f>
        <v>2839.9999999999995</v>
      </c>
      <c r="N323" s="73">
        <f>+I323*1.15%</f>
        <v>460</v>
      </c>
      <c r="O323" s="73">
        <f>+I323*3.04%</f>
        <v>1216</v>
      </c>
      <c r="P323" s="73">
        <f>+I323*7.09%</f>
        <v>2836</v>
      </c>
      <c r="Q323" s="145">
        <v>0</v>
      </c>
      <c r="R323" s="73">
        <f t="shared" si="119"/>
        <v>8525</v>
      </c>
      <c r="S323" s="73">
        <f t="shared" si="120"/>
        <v>2831.65</v>
      </c>
      <c r="T323" s="73">
        <f t="shared" si="121"/>
        <v>6136</v>
      </c>
      <c r="U323" s="115">
        <f t="shared" si="122"/>
        <v>37168.35</v>
      </c>
      <c r="V323" s="77">
        <v>112</v>
      </c>
    </row>
    <row r="324" spans="1:22" s="30" customFormat="1" ht="44.1" customHeight="1" x14ac:dyDescent="0.25">
      <c r="A324" s="183">
        <v>23</v>
      </c>
      <c r="B324" s="414" t="s">
        <v>343</v>
      </c>
      <c r="C324" s="183" t="s">
        <v>34</v>
      </c>
      <c r="D324" s="268" t="s">
        <v>316</v>
      </c>
      <c r="E324" s="183" t="s">
        <v>337</v>
      </c>
      <c r="F324" s="179" t="s">
        <v>36</v>
      </c>
      <c r="G324" s="71">
        <v>44440</v>
      </c>
      <c r="H324" s="307">
        <v>44621</v>
      </c>
      <c r="I324" s="113">
        <v>40000</v>
      </c>
      <c r="J324" s="113">
        <v>442.65</v>
      </c>
      <c r="K324" s="113">
        <v>25</v>
      </c>
      <c r="L324" s="73">
        <f t="shared" si="114"/>
        <v>1148</v>
      </c>
      <c r="M324" s="73">
        <f t="shared" si="115"/>
        <v>2839.9999999999995</v>
      </c>
      <c r="N324" s="73">
        <f t="shared" si="116"/>
        <v>460</v>
      </c>
      <c r="O324" s="73">
        <f t="shared" si="117"/>
        <v>1216</v>
      </c>
      <c r="P324" s="73">
        <f t="shared" si="118"/>
        <v>2836</v>
      </c>
      <c r="Q324" s="145">
        <v>0</v>
      </c>
      <c r="R324" s="73">
        <f t="shared" si="119"/>
        <v>8525</v>
      </c>
      <c r="S324" s="73">
        <f t="shared" si="120"/>
        <v>2831.65</v>
      </c>
      <c r="T324" s="73">
        <f t="shared" si="121"/>
        <v>6136</v>
      </c>
      <c r="U324" s="115">
        <f t="shared" si="122"/>
        <v>37168.35</v>
      </c>
      <c r="V324" s="77">
        <v>112</v>
      </c>
    </row>
    <row r="325" spans="1:22" s="30" customFormat="1" ht="44.1" customHeight="1" x14ac:dyDescent="0.25">
      <c r="A325" s="68">
        <v>24</v>
      </c>
      <c r="B325" s="414" t="s">
        <v>344</v>
      </c>
      <c r="C325" s="183" t="s">
        <v>38</v>
      </c>
      <c r="D325" s="268" t="s">
        <v>316</v>
      </c>
      <c r="E325" s="183" t="s">
        <v>337</v>
      </c>
      <c r="F325" s="179" t="s">
        <v>36</v>
      </c>
      <c r="G325" s="71">
        <v>44440</v>
      </c>
      <c r="H325" s="307">
        <v>44621</v>
      </c>
      <c r="I325" s="113">
        <v>40000</v>
      </c>
      <c r="J325" s="113">
        <v>442.65</v>
      </c>
      <c r="K325" s="113">
        <v>25</v>
      </c>
      <c r="L325" s="73">
        <f t="shared" si="114"/>
        <v>1148</v>
      </c>
      <c r="M325" s="73">
        <f t="shared" si="115"/>
        <v>2839.9999999999995</v>
      </c>
      <c r="N325" s="73">
        <f t="shared" si="116"/>
        <v>460</v>
      </c>
      <c r="O325" s="73">
        <f t="shared" si="117"/>
        <v>1216</v>
      </c>
      <c r="P325" s="73">
        <f t="shared" si="118"/>
        <v>2836</v>
      </c>
      <c r="Q325" s="145">
        <v>0</v>
      </c>
      <c r="R325" s="73">
        <f t="shared" si="119"/>
        <v>8525</v>
      </c>
      <c r="S325" s="73">
        <f t="shared" si="120"/>
        <v>2831.65</v>
      </c>
      <c r="T325" s="73">
        <f t="shared" si="121"/>
        <v>6136</v>
      </c>
      <c r="U325" s="115">
        <f t="shared" si="122"/>
        <v>37168.35</v>
      </c>
      <c r="V325" s="77">
        <v>112</v>
      </c>
    </row>
    <row r="326" spans="1:22" s="30" customFormat="1" ht="44.1" customHeight="1" x14ac:dyDescent="0.25">
      <c r="A326" s="183">
        <v>25</v>
      </c>
      <c r="B326" s="414" t="s">
        <v>345</v>
      </c>
      <c r="C326" s="183" t="s">
        <v>38</v>
      </c>
      <c r="D326" s="268" t="s">
        <v>316</v>
      </c>
      <c r="E326" s="183" t="s">
        <v>337</v>
      </c>
      <c r="F326" s="179" t="s">
        <v>36</v>
      </c>
      <c r="G326" s="71">
        <v>44440</v>
      </c>
      <c r="H326" s="307">
        <v>44621</v>
      </c>
      <c r="I326" s="113">
        <v>40000</v>
      </c>
      <c r="J326" s="113">
        <v>442.65</v>
      </c>
      <c r="K326" s="113">
        <v>25</v>
      </c>
      <c r="L326" s="73">
        <f t="shared" si="114"/>
        <v>1148</v>
      </c>
      <c r="M326" s="73">
        <f t="shared" si="115"/>
        <v>2839.9999999999995</v>
      </c>
      <c r="N326" s="73">
        <f t="shared" si="116"/>
        <v>460</v>
      </c>
      <c r="O326" s="73">
        <f t="shared" si="117"/>
        <v>1216</v>
      </c>
      <c r="P326" s="73">
        <f t="shared" si="118"/>
        <v>2836</v>
      </c>
      <c r="Q326" s="145">
        <v>0</v>
      </c>
      <c r="R326" s="73">
        <f t="shared" si="119"/>
        <v>8525</v>
      </c>
      <c r="S326" s="73">
        <f t="shared" si="120"/>
        <v>2831.65</v>
      </c>
      <c r="T326" s="73">
        <f t="shared" si="121"/>
        <v>6136</v>
      </c>
      <c r="U326" s="115">
        <f t="shared" si="122"/>
        <v>37168.35</v>
      </c>
      <c r="V326" s="77">
        <v>112</v>
      </c>
    </row>
    <row r="327" spans="1:22" s="30" customFormat="1" ht="44.1" customHeight="1" x14ac:dyDescent="0.25">
      <c r="A327" s="68">
        <v>26</v>
      </c>
      <c r="B327" s="414" t="s">
        <v>346</v>
      </c>
      <c r="C327" s="183" t="s">
        <v>38</v>
      </c>
      <c r="D327" s="268" t="s">
        <v>316</v>
      </c>
      <c r="E327" s="183" t="s">
        <v>337</v>
      </c>
      <c r="F327" s="179" t="s">
        <v>36</v>
      </c>
      <c r="G327" s="71">
        <v>44378</v>
      </c>
      <c r="H327" s="307">
        <v>44562</v>
      </c>
      <c r="I327" s="113">
        <v>40000</v>
      </c>
      <c r="J327" s="113">
        <v>442.65</v>
      </c>
      <c r="K327" s="113">
        <v>25</v>
      </c>
      <c r="L327" s="73">
        <f t="shared" si="114"/>
        <v>1148</v>
      </c>
      <c r="M327" s="73">
        <f t="shared" si="115"/>
        <v>2839.9999999999995</v>
      </c>
      <c r="N327" s="73">
        <f t="shared" si="116"/>
        <v>460</v>
      </c>
      <c r="O327" s="73">
        <f t="shared" si="117"/>
        <v>1216</v>
      </c>
      <c r="P327" s="73">
        <f t="shared" si="118"/>
        <v>2836</v>
      </c>
      <c r="Q327" s="145">
        <v>0</v>
      </c>
      <c r="R327" s="73">
        <f t="shared" si="119"/>
        <v>8525</v>
      </c>
      <c r="S327" s="73">
        <f t="shared" si="120"/>
        <v>2831.65</v>
      </c>
      <c r="T327" s="73">
        <f t="shared" si="121"/>
        <v>6136</v>
      </c>
      <c r="U327" s="115">
        <f t="shared" si="122"/>
        <v>37168.35</v>
      </c>
      <c r="V327" s="77">
        <v>112</v>
      </c>
    </row>
    <row r="328" spans="1:22" s="30" customFormat="1" ht="44.1" customHeight="1" x14ac:dyDescent="0.25">
      <c r="A328" s="183">
        <v>27</v>
      </c>
      <c r="B328" s="414" t="s">
        <v>347</v>
      </c>
      <c r="C328" s="183" t="s">
        <v>34</v>
      </c>
      <c r="D328" s="268" t="s">
        <v>316</v>
      </c>
      <c r="E328" s="183" t="s">
        <v>337</v>
      </c>
      <c r="F328" s="179" t="s">
        <v>36</v>
      </c>
      <c r="G328" s="71">
        <v>44440</v>
      </c>
      <c r="H328" s="307">
        <v>44621</v>
      </c>
      <c r="I328" s="113">
        <v>40000</v>
      </c>
      <c r="J328" s="113">
        <v>442.65</v>
      </c>
      <c r="K328" s="113">
        <v>25</v>
      </c>
      <c r="L328" s="73">
        <f t="shared" si="114"/>
        <v>1148</v>
      </c>
      <c r="M328" s="73">
        <f t="shared" si="115"/>
        <v>2839.9999999999995</v>
      </c>
      <c r="N328" s="73">
        <f t="shared" si="116"/>
        <v>460</v>
      </c>
      <c r="O328" s="73">
        <f t="shared" si="117"/>
        <v>1216</v>
      </c>
      <c r="P328" s="73">
        <f t="shared" si="118"/>
        <v>2836</v>
      </c>
      <c r="Q328" s="145">
        <v>0</v>
      </c>
      <c r="R328" s="73">
        <f t="shared" si="119"/>
        <v>8525</v>
      </c>
      <c r="S328" s="73">
        <f t="shared" si="120"/>
        <v>2831.65</v>
      </c>
      <c r="T328" s="73">
        <f t="shared" si="121"/>
        <v>6136</v>
      </c>
      <c r="U328" s="115">
        <f t="shared" si="122"/>
        <v>37168.35</v>
      </c>
      <c r="V328" s="77">
        <v>112</v>
      </c>
    </row>
    <row r="329" spans="1:22" s="30" customFormat="1" ht="27.75" customHeight="1" x14ac:dyDescent="0.25">
      <c r="A329" s="68">
        <v>28</v>
      </c>
      <c r="B329" s="415" t="s">
        <v>348</v>
      </c>
      <c r="C329" s="68" t="s">
        <v>38</v>
      </c>
      <c r="D329" s="268" t="s">
        <v>316</v>
      </c>
      <c r="E329" s="183" t="s">
        <v>337</v>
      </c>
      <c r="F329" s="179" t="s">
        <v>36</v>
      </c>
      <c r="G329" s="71">
        <v>44348</v>
      </c>
      <c r="H329" s="71">
        <v>44531</v>
      </c>
      <c r="I329" s="394">
        <v>40000</v>
      </c>
      <c r="J329" s="113">
        <v>442.65</v>
      </c>
      <c r="K329" s="113">
        <v>25</v>
      </c>
      <c r="L329" s="113">
        <f>+I329*2.87%</f>
        <v>1148</v>
      </c>
      <c r="M329" s="113">
        <f>+I329*7.1%</f>
        <v>2839.9999999999995</v>
      </c>
      <c r="N329" s="73">
        <f>+I329*1.15%</f>
        <v>460</v>
      </c>
      <c r="O329" s="73">
        <f>+I329*3.04%</f>
        <v>1216</v>
      </c>
      <c r="P329" s="73">
        <f>+I329*7.09%</f>
        <v>2836</v>
      </c>
      <c r="Q329" s="145">
        <v>0</v>
      </c>
      <c r="R329" s="73">
        <f t="shared" si="119"/>
        <v>8525</v>
      </c>
      <c r="S329" s="73">
        <f t="shared" si="120"/>
        <v>2831.65</v>
      </c>
      <c r="T329" s="73">
        <f t="shared" si="121"/>
        <v>6136</v>
      </c>
      <c r="U329" s="115">
        <f t="shared" si="122"/>
        <v>37168.35</v>
      </c>
      <c r="V329" s="77">
        <v>112</v>
      </c>
    </row>
    <row r="330" spans="1:22" s="30" customFormat="1" ht="44.1" customHeight="1" x14ac:dyDescent="0.25">
      <c r="A330" s="183">
        <v>29</v>
      </c>
      <c r="B330" s="414" t="s">
        <v>349</v>
      </c>
      <c r="C330" s="183" t="s">
        <v>38</v>
      </c>
      <c r="D330" s="268" t="s">
        <v>316</v>
      </c>
      <c r="E330" s="183" t="s">
        <v>333</v>
      </c>
      <c r="F330" s="179" t="s">
        <v>36</v>
      </c>
      <c r="G330" s="71">
        <v>44470</v>
      </c>
      <c r="H330" s="307">
        <v>44652</v>
      </c>
      <c r="I330" s="113">
        <v>40000</v>
      </c>
      <c r="J330" s="113">
        <v>442.65</v>
      </c>
      <c r="K330" s="113">
        <v>25</v>
      </c>
      <c r="L330" s="73">
        <f t="shared" si="114"/>
        <v>1148</v>
      </c>
      <c r="M330" s="73">
        <f t="shared" si="115"/>
        <v>2839.9999999999995</v>
      </c>
      <c r="N330" s="73">
        <f t="shared" si="116"/>
        <v>460</v>
      </c>
      <c r="O330" s="73">
        <f t="shared" si="117"/>
        <v>1216</v>
      </c>
      <c r="P330" s="73">
        <f t="shared" si="118"/>
        <v>2836</v>
      </c>
      <c r="Q330" s="145">
        <v>0</v>
      </c>
      <c r="R330" s="73">
        <f t="shared" si="119"/>
        <v>8525</v>
      </c>
      <c r="S330" s="73">
        <f t="shared" si="120"/>
        <v>2831.65</v>
      </c>
      <c r="T330" s="73">
        <f t="shared" si="121"/>
        <v>6136</v>
      </c>
      <c r="U330" s="115">
        <f t="shared" si="122"/>
        <v>37168.35</v>
      </c>
      <c r="V330" s="77">
        <v>112</v>
      </c>
    </row>
    <row r="331" spans="1:22" s="30" customFormat="1" ht="44.1" customHeight="1" x14ac:dyDescent="0.25">
      <c r="A331" s="68">
        <v>30</v>
      </c>
      <c r="B331" s="414" t="s">
        <v>350</v>
      </c>
      <c r="C331" s="183" t="s">
        <v>38</v>
      </c>
      <c r="D331" s="268" t="s">
        <v>316</v>
      </c>
      <c r="E331" s="183" t="s">
        <v>333</v>
      </c>
      <c r="F331" s="179" t="s">
        <v>36</v>
      </c>
      <c r="G331" s="71">
        <v>44470</v>
      </c>
      <c r="H331" s="307">
        <v>44652</v>
      </c>
      <c r="I331" s="113">
        <v>40000</v>
      </c>
      <c r="J331" s="113">
        <v>442.65</v>
      </c>
      <c r="K331" s="113">
        <v>25</v>
      </c>
      <c r="L331" s="73">
        <f t="shared" si="114"/>
        <v>1148</v>
      </c>
      <c r="M331" s="73">
        <f t="shared" si="115"/>
        <v>2839.9999999999995</v>
      </c>
      <c r="N331" s="73">
        <f t="shared" si="116"/>
        <v>460</v>
      </c>
      <c r="O331" s="73">
        <f t="shared" si="117"/>
        <v>1216</v>
      </c>
      <c r="P331" s="73">
        <f t="shared" si="118"/>
        <v>2836</v>
      </c>
      <c r="Q331" s="145">
        <v>0</v>
      </c>
      <c r="R331" s="73">
        <f t="shared" si="119"/>
        <v>8525</v>
      </c>
      <c r="S331" s="73">
        <f t="shared" si="120"/>
        <v>2831.65</v>
      </c>
      <c r="T331" s="73">
        <f t="shared" si="121"/>
        <v>6136</v>
      </c>
      <c r="U331" s="115">
        <f t="shared" si="122"/>
        <v>37168.35</v>
      </c>
      <c r="V331" s="77">
        <v>112</v>
      </c>
    </row>
    <row r="332" spans="1:22" s="30" customFormat="1" ht="31.5" customHeight="1" x14ac:dyDescent="0.25">
      <c r="A332" s="183">
        <v>31</v>
      </c>
      <c r="B332" s="415" t="s">
        <v>351</v>
      </c>
      <c r="C332" s="68" t="s">
        <v>34</v>
      </c>
      <c r="D332" s="268" t="s">
        <v>316</v>
      </c>
      <c r="E332" s="268" t="s">
        <v>352</v>
      </c>
      <c r="F332" s="179" t="s">
        <v>36</v>
      </c>
      <c r="G332" s="71">
        <v>44470</v>
      </c>
      <c r="H332" s="307">
        <v>44652</v>
      </c>
      <c r="I332" s="394">
        <v>40000</v>
      </c>
      <c r="J332" s="113">
        <v>442.65</v>
      </c>
      <c r="K332" s="113">
        <v>25</v>
      </c>
      <c r="L332" s="113">
        <f>+I332*2.87%</f>
        <v>1148</v>
      </c>
      <c r="M332" s="113">
        <f>+I332*7.1%</f>
        <v>2839.9999999999995</v>
      </c>
      <c r="N332" s="73">
        <f>+I332*1.15%</f>
        <v>460</v>
      </c>
      <c r="O332" s="73">
        <f>+I332*3.04%</f>
        <v>1216</v>
      </c>
      <c r="P332" s="73">
        <f>+I332*7.09%</f>
        <v>2836</v>
      </c>
      <c r="Q332" s="145">
        <v>0</v>
      </c>
      <c r="R332" s="73">
        <f t="shared" si="119"/>
        <v>8525</v>
      </c>
      <c r="S332" s="73">
        <f>+J332+K332+L332+O332+Q332</f>
        <v>2831.65</v>
      </c>
      <c r="T332" s="73">
        <f>+M332+N332+P332</f>
        <v>6136</v>
      </c>
      <c r="U332" s="115">
        <f>+I332-S332</f>
        <v>37168.35</v>
      </c>
      <c r="V332" s="77">
        <v>112</v>
      </c>
    </row>
    <row r="333" spans="1:22" s="30" customFormat="1" ht="31.5" customHeight="1" x14ac:dyDescent="0.25">
      <c r="A333" s="68">
        <v>32</v>
      </c>
      <c r="B333" s="410" t="s">
        <v>353</v>
      </c>
      <c r="C333" s="68" t="s">
        <v>38</v>
      </c>
      <c r="D333" s="268" t="s">
        <v>316</v>
      </c>
      <c r="E333" s="183" t="s">
        <v>337</v>
      </c>
      <c r="F333" s="179" t="s">
        <v>36</v>
      </c>
      <c r="G333" s="71">
        <v>44470</v>
      </c>
      <c r="H333" s="307">
        <v>44652</v>
      </c>
      <c r="I333" s="394">
        <v>40000</v>
      </c>
      <c r="J333" s="113">
        <v>442.65</v>
      </c>
      <c r="K333" s="113">
        <v>25</v>
      </c>
      <c r="L333" s="113">
        <f>+I333*2.87%</f>
        <v>1148</v>
      </c>
      <c r="M333" s="113">
        <f>+I333*7.1%</f>
        <v>2839.9999999999995</v>
      </c>
      <c r="N333" s="73">
        <f>+I333*1.15%</f>
        <v>460</v>
      </c>
      <c r="O333" s="73">
        <f>+I333*3.04%</f>
        <v>1216</v>
      </c>
      <c r="P333" s="73">
        <f>+I333*7.09%</f>
        <v>2836</v>
      </c>
      <c r="Q333" s="145">
        <v>0</v>
      </c>
      <c r="R333" s="73">
        <f>SUM(K333:P333)</f>
        <v>8525</v>
      </c>
      <c r="S333" s="73">
        <f>+J333+K333+L333+O333+Q333</f>
        <v>2831.65</v>
      </c>
      <c r="T333" s="73">
        <f>+M333+N333+P333</f>
        <v>6136</v>
      </c>
      <c r="U333" s="115">
        <f>+I333-S333</f>
        <v>37168.35</v>
      </c>
      <c r="V333" s="77">
        <v>112</v>
      </c>
    </row>
    <row r="334" spans="1:22" s="30" customFormat="1" ht="31.5" customHeight="1" x14ac:dyDescent="0.25">
      <c r="A334" s="183">
        <v>33</v>
      </c>
      <c r="B334" s="395" t="s">
        <v>354</v>
      </c>
      <c r="C334" s="68" t="s">
        <v>38</v>
      </c>
      <c r="D334" s="268" t="s">
        <v>316</v>
      </c>
      <c r="E334" s="183" t="s">
        <v>337</v>
      </c>
      <c r="F334" s="179" t="s">
        <v>36</v>
      </c>
      <c r="G334" s="71">
        <v>44348</v>
      </c>
      <c r="H334" s="78">
        <v>44531</v>
      </c>
      <c r="I334" s="73">
        <v>40000</v>
      </c>
      <c r="J334" s="113">
        <v>442.65</v>
      </c>
      <c r="K334" s="113">
        <v>25</v>
      </c>
      <c r="L334" s="73">
        <f>+I334*2.87%</f>
        <v>1148</v>
      </c>
      <c r="M334" s="73">
        <f>+I334*7.1%</f>
        <v>2839.9999999999995</v>
      </c>
      <c r="N334" s="73">
        <f>+I334*1.15%</f>
        <v>460</v>
      </c>
      <c r="O334" s="73">
        <f>+I334*3.04%</f>
        <v>1216</v>
      </c>
      <c r="P334" s="73">
        <f>+I334*7.09%</f>
        <v>2836</v>
      </c>
      <c r="Q334" s="113">
        <v>0</v>
      </c>
      <c r="R334" s="73">
        <f>SUM(L334,M334,N334,O334,P334)</f>
        <v>8500</v>
      </c>
      <c r="S334" s="73">
        <f>SUM(J334,K334,L334,O334,Q334)</f>
        <v>2831.65</v>
      </c>
      <c r="T334" s="73">
        <f>SUM(M334,N334,P334)</f>
        <v>6136</v>
      </c>
      <c r="U334" s="115">
        <f>I334-S334</f>
        <v>37168.35</v>
      </c>
      <c r="V334" s="77">
        <v>112</v>
      </c>
    </row>
    <row r="335" spans="1:22" s="30" customFormat="1" ht="24" customHeight="1" x14ac:dyDescent="0.25">
      <c r="A335" s="68">
        <v>34</v>
      </c>
      <c r="B335" s="395" t="s">
        <v>355</v>
      </c>
      <c r="C335" s="68" t="s">
        <v>34</v>
      </c>
      <c r="D335" s="268" t="s">
        <v>316</v>
      </c>
      <c r="E335" s="183" t="s">
        <v>356</v>
      </c>
      <c r="F335" s="179" t="s">
        <v>36</v>
      </c>
      <c r="G335" s="57">
        <v>44501</v>
      </c>
      <c r="H335" s="57">
        <v>44682</v>
      </c>
      <c r="I335" s="73">
        <v>40000</v>
      </c>
      <c r="J335" s="113">
        <v>442.65</v>
      </c>
      <c r="K335" s="113">
        <v>25</v>
      </c>
      <c r="L335" s="73">
        <f>+I335*2.87%</f>
        <v>1148</v>
      </c>
      <c r="M335" s="73">
        <f>+I335*7.1%</f>
        <v>2839.9999999999995</v>
      </c>
      <c r="N335" s="73">
        <f>+I335*1.15%</f>
        <v>460</v>
      </c>
      <c r="O335" s="73">
        <f>+I335*3.04%</f>
        <v>1216</v>
      </c>
      <c r="P335" s="73">
        <f>+I335*7.09%</f>
        <v>2836</v>
      </c>
      <c r="Q335" s="113">
        <v>0</v>
      </c>
      <c r="R335" s="73">
        <f>SUM(L335,M335,N335,O335,P335)</f>
        <v>8500</v>
      </c>
      <c r="S335" s="73">
        <f>SUM(J335,K335,L335,O335,Q335)</f>
        <v>2831.65</v>
      </c>
      <c r="T335" s="73">
        <f>SUM(M335,N335,P335)</f>
        <v>6136</v>
      </c>
      <c r="U335" s="115">
        <f>I335-S335</f>
        <v>37168.35</v>
      </c>
      <c r="V335" s="77">
        <v>112</v>
      </c>
    </row>
    <row r="336" spans="1:22" s="30" customFormat="1" ht="44.1" customHeight="1" x14ac:dyDescent="0.25">
      <c r="A336" s="183">
        <v>35</v>
      </c>
      <c r="B336" s="414" t="s">
        <v>357</v>
      </c>
      <c r="C336" s="183" t="s">
        <v>38</v>
      </c>
      <c r="D336" s="268" t="s">
        <v>316</v>
      </c>
      <c r="E336" s="183" t="s">
        <v>333</v>
      </c>
      <c r="F336" s="179" t="s">
        <v>36</v>
      </c>
      <c r="G336" s="363">
        <v>44484</v>
      </c>
      <c r="H336" s="363">
        <v>44666</v>
      </c>
      <c r="I336" s="113">
        <v>40000</v>
      </c>
      <c r="J336" s="113">
        <v>442.65</v>
      </c>
      <c r="K336" s="113">
        <v>25</v>
      </c>
      <c r="L336" s="73">
        <f t="shared" si="114"/>
        <v>1148</v>
      </c>
      <c r="M336" s="73">
        <f t="shared" si="115"/>
        <v>2839.9999999999995</v>
      </c>
      <c r="N336" s="73">
        <f t="shared" si="116"/>
        <v>460</v>
      </c>
      <c r="O336" s="73">
        <f t="shared" si="117"/>
        <v>1216</v>
      </c>
      <c r="P336" s="73">
        <f t="shared" si="118"/>
        <v>2836</v>
      </c>
      <c r="Q336" s="145">
        <v>0</v>
      </c>
      <c r="R336" s="73">
        <f t="shared" si="119"/>
        <v>8525</v>
      </c>
      <c r="S336" s="73">
        <f>+J336+K336+L336+O336+Q336</f>
        <v>2831.65</v>
      </c>
      <c r="T336" s="73">
        <f>+M336+N336+P336</f>
        <v>6136</v>
      </c>
      <c r="U336" s="115">
        <f>+I336-S336</f>
        <v>37168.35</v>
      </c>
      <c r="V336" s="77">
        <v>112</v>
      </c>
    </row>
    <row r="337" spans="1:22" s="30" customFormat="1" ht="44.1" customHeight="1" thickBot="1" x14ac:dyDescent="0.3">
      <c r="A337" s="82">
        <v>36</v>
      </c>
      <c r="B337" s="416" t="s">
        <v>358</v>
      </c>
      <c r="C337" s="82" t="s">
        <v>34</v>
      </c>
      <c r="D337" s="271" t="s">
        <v>316</v>
      </c>
      <c r="E337" s="171" t="s">
        <v>333</v>
      </c>
      <c r="F337" s="112" t="s">
        <v>36</v>
      </c>
      <c r="G337" s="363">
        <v>44484</v>
      </c>
      <c r="H337" s="363">
        <v>44666</v>
      </c>
      <c r="I337" s="118">
        <v>48000</v>
      </c>
      <c r="J337" s="118">
        <v>1571.73</v>
      </c>
      <c r="K337" s="118">
        <v>25</v>
      </c>
      <c r="L337" s="119">
        <f t="shared" si="114"/>
        <v>1377.6</v>
      </c>
      <c r="M337" s="119">
        <f t="shared" si="115"/>
        <v>3407.9999999999995</v>
      </c>
      <c r="N337" s="119">
        <f t="shared" si="116"/>
        <v>552</v>
      </c>
      <c r="O337" s="119">
        <f t="shared" si="117"/>
        <v>1459.2</v>
      </c>
      <c r="P337" s="119">
        <f t="shared" si="118"/>
        <v>3403.2000000000003</v>
      </c>
      <c r="Q337" s="134">
        <v>0</v>
      </c>
      <c r="R337" s="119">
        <f t="shared" si="119"/>
        <v>10225</v>
      </c>
      <c r="S337" s="119">
        <f>+J337+K337+L337+O337+Q337</f>
        <v>4433.53</v>
      </c>
      <c r="T337" s="119">
        <f>+M337+N337+P337</f>
        <v>7363.2</v>
      </c>
      <c r="U337" s="121">
        <f>+I337-S337</f>
        <v>43566.47</v>
      </c>
      <c r="V337" s="122">
        <v>112</v>
      </c>
    </row>
    <row r="338" spans="1:22" s="30" customFormat="1" ht="18" customHeight="1" thickBot="1" x14ac:dyDescent="0.3">
      <c r="A338" s="87"/>
      <c r="B338" s="88"/>
      <c r="C338" s="88"/>
      <c r="D338" s="88"/>
      <c r="E338" s="88"/>
      <c r="F338" s="88"/>
      <c r="G338" s="88"/>
      <c r="H338" s="89"/>
      <c r="I338" s="137">
        <f>SUM(I302:I337)</f>
        <v>1618000</v>
      </c>
      <c r="J338" s="137">
        <f t="shared" ref="J338:U338" si="123">SUM(J302:J337)</f>
        <v>48937.360000000037</v>
      </c>
      <c r="K338" s="137">
        <f t="shared" si="123"/>
        <v>900</v>
      </c>
      <c r="L338" s="137">
        <f t="shared" si="123"/>
        <v>46436.6</v>
      </c>
      <c r="M338" s="137">
        <f t="shared" si="123"/>
        <v>114878</v>
      </c>
      <c r="N338" s="137">
        <f t="shared" si="123"/>
        <v>17597.300000000003</v>
      </c>
      <c r="O338" s="137">
        <f t="shared" si="123"/>
        <v>49187.199999999997</v>
      </c>
      <c r="P338" s="137">
        <f t="shared" si="123"/>
        <v>114716.2</v>
      </c>
      <c r="Q338" s="137">
        <f t="shared" si="123"/>
        <v>2700.24</v>
      </c>
      <c r="R338" s="137">
        <f t="shared" si="123"/>
        <v>343665.30000000005</v>
      </c>
      <c r="S338" s="137">
        <f t="shared" si="123"/>
        <v>148161.39999999988</v>
      </c>
      <c r="T338" s="137">
        <f t="shared" si="123"/>
        <v>247191.5</v>
      </c>
      <c r="U338" s="137">
        <f t="shared" si="123"/>
        <v>1469838.6000000006</v>
      </c>
      <c r="V338" s="172"/>
    </row>
    <row r="339" spans="1:22" s="30" customFormat="1" ht="9.9499999999999993" customHeight="1" thickBot="1" x14ac:dyDescent="0.3">
      <c r="A339" s="42"/>
      <c r="B339" s="149"/>
      <c r="C339" s="150"/>
      <c r="D339" s="151"/>
      <c r="E339" s="151"/>
      <c r="F339" s="152"/>
      <c r="G339" s="153"/>
      <c r="H339" s="153"/>
      <c r="I339" s="154"/>
      <c r="J339" s="154"/>
      <c r="K339" s="154"/>
      <c r="L339" s="154"/>
      <c r="M339" s="154"/>
      <c r="N339" s="155"/>
      <c r="O339" s="155"/>
      <c r="P339" s="155"/>
      <c r="Q339" s="156"/>
      <c r="R339" s="155"/>
      <c r="S339" s="155"/>
      <c r="T339" s="155"/>
      <c r="U339" s="157"/>
      <c r="V339" s="44"/>
    </row>
    <row r="340" spans="1:22" s="30" customFormat="1" ht="18" customHeight="1" thickBot="1" x14ac:dyDescent="0.3">
      <c r="A340" s="46" t="s">
        <v>359</v>
      </c>
      <c r="B340" s="47"/>
      <c r="C340" s="47"/>
      <c r="D340" s="47"/>
      <c r="E340" s="93"/>
      <c r="F340" s="94"/>
      <c r="G340" s="382"/>
      <c r="H340" s="382"/>
      <c r="I340" s="382"/>
      <c r="J340" s="382"/>
      <c r="K340" s="382"/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3"/>
    </row>
    <row r="341" spans="1:22" s="30" customFormat="1" ht="20.100000000000001" customHeight="1" x14ac:dyDescent="0.25">
      <c r="A341" s="52">
        <v>1</v>
      </c>
      <c r="B341" s="417" t="s">
        <v>360</v>
      </c>
      <c r="C341" s="54" t="s">
        <v>34</v>
      </c>
      <c r="D341" s="418" t="s">
        <v>361</v>
      </c>
      <c r="E341" s="265" t="s">
        <v>362</v>
      </c>
      <c r="F341" s="163" t="s">
        <v>36</v>
      </c>
      <c r="G341" s="71">
        <v>44440</v>
      </c>
      <c r="H341" s="307">
        <v>44621</v>
      </c>
      <c r="I341" s="387">
        <v>30000</v>
      </c>
      <c r="J341" s="61">
        <v>0</v>
      </c>
      <c r="K341" s="165">
        <v>25</v>
      </c>
      <c r="L341" s="165">
        <f t="shared" ref="L341:L377" si="124">+I341*2.87%</f>
        <v>861</v>
      </c>
      <c r="M341" s="165">
        <f t="shared" ref="M341:M377" si="125">+I341*7.1%</f>
        <v>2130</v>
      </c>
      <c r="N341" s="61">
        <f t="shared" ref="N341:N377" si="126">+I341*1.15%</f>
        <v>345</v>
      </c>
      <c r="O341" s="61">
        <f t="shared" ref="O341:O377" si="127">+I341*3.04%</f>
        <v>912</v>
      </c>
      <c r="P341" s="61">
        <f t="shared" ref="P341:P377" si="128">+I341*7.09%</f>
        <v>2127</v>
      </c>
      <c r="Q341" s="166">
        <v>0</v>
      </c>
      <c r="R341" s="61">
        <f t="shared" ref="R341:R404" si="129">SUM(L341,M341,N341,O341,P341)</f>
        <v>6375</v>
      </c>
      <c r="S341" s="61">
        <f t="shared" ref="S341:S404" si="130">SUM(J341,K341,L341,O341,Q341)</f>
        <v>1798</v>
      </c>
      <c r="T341" s="61">
        <f t="shared" ref="T341:T404" si="131">SUM(M341,N341,P341)</f>
        <v>4602</v>
      </c>
      <c r="U341" s="167">
        <f t="shared" ref="U341:U404" si="132">I341-S341</f>
        <v>28202</v>
      </c>
      <c r="V341" s="65">
        <v>112</v>
      </c>
    </row>
    <row r="342" spans="1:22" s="30" customFormat="1" ht="20.100000000000001" customHeight="1" x14ac:dyDescent="0.25">
      <c r="A342" s="66">
        <v>2</v>
      </c>
      <c r="B342" s="395" t="s">
        <v>363</v>
      </c>
      <c r="C342" s="68" t="s">
        <v>34</v>
      </c>
      <c r="D342" s="407" t="s">
        <v>361</v>
      </c>
      <c r="E342" s="268" t="s">
        <v>327</v>
      </c>
      <c r="F342" s="179" t="s">
        <v>36</v>
      </c>
      <c r="G342" s="71">
        <v>44440</v>
      </c>
      <c r="H342" s="307">
        <v>44621</v>
      </c>
      <c r="I342" s="419">
        <v>30000</v>
      </c>
      <c r="J342" s="73">
        <v>0</v>
      </c>
      <c r="K342" s="113">
        <v>25</v>
      </c>
      <c r="L342" s="113">
        <f t="shared" si="124"/>
        <v>861</v>
      </c>
      <c r="M342" s="113">
        <f t="shared" si="125"/>
        <v>2130</v>
      </c>
      <c r="N342" s="73">
        <f t="shared" si="126"/>
        <v>345</v>
      </c>
      <c r="O342" s="73">
        <f t="shared" si="127"/>
        <v>912</v>
      </c>
      <c r="P342" s="73">
        <f t="shared" si="128"/>
        <v>2127</v>
      </c>
      <c r="Q342" s="180">
        <v>1350.12</v>
      </c>
      <c r="R342" s="73">
        <f t="shared" si="129"/>
        <v>6375</v>
      </c>
      <c r="S342" s="73">
        <f t="shared" si="130"/>
        <v>3148.12</v>
      </c>
      <c r="T342" s="73">
        <f t="shared" si="131"/>
        <v>4602</v>
      </c>
      <c r="U342" s="115">
        <f t="shared" si="132"/>
        <v>26851.88</v>
      </c>
      <c r="V342" s="77">
        <v>112</v>
      </c>
    </row>
    <row r="343" spans="1:22" s="30" customFormat="1" ht="20.100000000000001" customHeight="1" x14ac:dyDescent="0.25">
      <c r="A343" s="66">
        <v>3</v>
      </c>
      <c r="B343" s="395" t="s">
        <v>364</v>
      </c>
      <c r="C343" s="68" t="s">
        <v>34</v>
      </c>
      <c r="D343" s="407" t="s">
        <v>361</v>
      </c>
      <c r="E343" s="268" t="s">
        <v>327</v>
      </c>
      <c r="F343" s="179" t="s">
        <v>36</v>
      </c>
      <c r="G343" s="71">
        <v>44440</v>
      </c>
      <c r="H343" s="307">
        <v>44621</v>
      </c>
      <c r="I343" s="419">
        <v>30000</v>
      </c>
      <c r="J343" s="73">
        <v>0</v>
      </c>
      <c r="K343" s="113">
        <v>25</v>
      </c>
      <c r="L343" s="113">
        <f t="shared" si="124"/>
        <v>861</v>
      </c>
      <c r="M343" s="113">
        <f t="shared" si="125"/>
        <v>2130</v>
      </c>
      <c r="N343" s="73">
        <f t="shared" si="126"/>
        <v>345</v>
      </c>
      <c r="O343" s="73">
        <f t="shared" si="127"/>
        <v>912</v>
      </c>
      <c r="P343" s="73">
        <f t="shared" si="128"/>
        <v>2127</v>
      </c>
      <c r="Q343" s="145">
        <v>0</v>
      </c>
      <c r="R343" s="73">
        <f t="shared" si="129"/>
        <v>6375</v>
      </c>
      <c r="S343" s="73">
        <f t="shared" si="130"/>
        <v>1798</v>
      </c>
      <c r="T343" s="73">
        <f t="shared" si="131"/>
        <v>4602</v>
      </c>
      <c r="U343" s="115">
        <f t="shared" si="132"/>
        <v>28202</v>
      </c>
      <c r="V343" s="77">
        <v>112</v>
      </c>
    </row>
    <row r="344" spans="1:22" s="30" customFormat="1" ht="20.100000000000001" customHeight="1" x14ac:dyDescent="0.25">
      <c r="A344" s="66">
        <v>4</v>
      </c>
      <c r="B344" s="395" t="s">
        <v>365</v>
      </c>
      <c r="C344" s="68" t="s">
        <v>34</v>
      </c>
      <c r="D344" s="407" t="s">
        <v>361</v>
      </c>
      <c r="E344" s="268" t="s">
        <v>327</v>
      </c>
      <c r="F344" s="179" t="s">
        <v>36</v>
      </c>
      <c r="G344" s="71">
        <v>44409</v>
      </c>
      <c r="H344" s="307">
        <v>44593</v>
      </c>
      <c r="I344" s="419">
        <v>30000</v>
      </c>
      <c r="J344" s="73">
        <v>0</v>
      </c>
      <c r="K344" s="113">
        <v>25</v>
      </c>
      <c r="L344" s="113">
        <f t="shared" si="124"/>
        <v>861</v>
      </c>
      <c r="M344" s="113">
        <f t="shared" si="125"/>
        <v>2130</v>
      </c>
      <c r="N344" s="73">
        <f t="shared" si="126"/>
        <v>345</v>
      </c>
      <c r="O344" s="73">
        <f t="shared" si="127"/>
        <v>912</v>
      </c>
      <c r="P344" s="73">
        <f t="shared" si="128"/>
        <v>2127</v>
      </c>
      <c r="Q344" s="145">
        <v>0</v>
      </c>
      <c r="R344" s="73">
        <f>SUM(L344,M344,N344,O344,P344)</f>
        <v>6375</v>
      </c>
      <c r="S344" s="73">
        <f>SUM(J344,K344,L344,O344,Q344)</f>
        <v>1798</v>
      </c>
      <c r="T344" s="73">
        <f>SUM(M344,N344,P344)</f>
        <v>4602</v>
      </c>
      <c r="U344" s="115">
        <f>I344-S344</f>
        <v>28202</v>
      </c>
      <c r="V344" s="77">
        <v>112</v>
      </c>
    </row>
    <row r="345" spans="1:22" s="30" customFormat="1" ht="20.100000000000001" customHeight="1" x14ac:dyDescent="0.25">
      <c r="A345" s="66">
        <v>5</v>
      </c>
      <c r="B345" s="395" t="s">
        <v>366</v>
      </c>
      <c r="C345" s="68" t="s">
        <v>38</v>
      </c>
      <c r="D345" s="407" t="s">
        <v>361</v>
      </c>
      <c r="E345" s="268" t="s">
        <v>367</v>
      </c>
      <c r="F345" s="179" t="s">
        <v>36</v>
      </c>
      <c r="G345" s="71">
        <v>44409</v>
      </c>
      <c r="H345" s="307">
        <v>44593</v>
      </c>
      <c r="I345" s="419">
        <v>30000</v>
      </c>
      <c r="J345" s="73">
        <v>0</v>
      </c>
      <c r="K345" s="113">
        <v>25</v>
      </c>
      <c r="L345" s="113">
        <f t="shared" si="124"/>
        <v>861</v>
      </c>
      <c r="M345" s="113">
        <f t="shared" si="125"/>
        <v>2130</v>
      </c>
      <c r="N345" s="73">
        <f t="shared" si="126"/>
        <v>345</v>
      </c>
      <c r="O345" s="73">
        <f t="shared" si="127"/>
        <v>912</v>
      </c>
      <c r="P345" s="73">
        <f t="shared" si="128"/>
        <v>2127</v>
      </c>
      <c r="Q345" s="145">
        <v>0</v>
      </c>
      <c r="R345" s="73">
        <f>SUM(L345,M345,N345,O345,P345)</f>
        <v>6375</v>
      </c>
      <c r="S345" s="73">
        <f>SUM(J345,K345,L345,O345,Q345)</f>
        <v>1798</v>
      </c>
      <c r="T345" s="73">
        <f>SUM(M345,N345,P345)</f>
        <v>4602</v>
      </c>
      <c r="U345" s="115">
        <f>I345-S345</f>
        <v>28202</v>
      </c>
      <c r="V345" s="77">
        <v>112</v>
      </c>
    </row>
    <row r="346" spans="1:22" s="30" customFormat="1" ht="20.100000000000001" customHeight="1" x14ac:dyDescent="0.25">
      <c r="A346" s="66">
        <v>6</v>
      </c>
      <c r="B346" s="395" t="s">
        <v>368</v>
      </c>
      <c r="C346" s="68" t="s">
        <v>34</v>
      </c>
      <c r="D346" s="68" t="s">
        <v>361</v>
      </c>
      <c r="E346" s="147" t="s">
        <v>369</v>
      </c>
      <c r="F346" s="179" t="s">
        <v>36</v>
      </c>
      <c r="G346" s="71">
        <v>44440</v>
      </c>
      <c r="H346" s="307">
        <v>44621</v>
      </c>
      <c r="I346" s="170">
        <v>26250</v>
      </c>
      <c r="J346" s="73">
        <v>0</v>
      </c>
      <c r="K346" s="113">
        <v>25</v>
      </c>
      <c r="L346" s="113">
        <f t="shared" si="124"/>
        <v>753.375</v>
      </c>
      <c r="M346" s="113">
        <f t="shared" si="125"/>
        <v>1863.7499999999998</v>
      </c>
      <c r="N346" s="73">
        <f t="shared" si="126"/>
        <v>301.875</v>
      </c>
      <c r="O346" s="73">
        <f t="shared" si="127"/>
        <v>798</v>
      </c>
      <c r="P346" s="73">
        <f t="shared" si="128"/>
        <v>1861.1250000000002</v>
      </c>
      <c r="Q346" s="376">
        <v>1350.12</v>
      </c>
      <c r="R346" s="73">
        <f t="shared" si="129"/>
        <v>5578.125</v>
      </c>
      <c r="S346" s="73">
        <f t="shared" si="130"/>
        <v>2926.4949999999999</v>
      </c>
      <c r="T346" s="73">
        <f t="shared" si="131"/>
        <v>4026.75</v>
      </c>
      <c r="U346" s="115">
        <f t="shared" si="132"/>
        <v>23323.505000000001</v>
      </c>
      <c r="V346" s="77">
        <v>112</v>
      </c>
    </row>
    <row r="347" spans="1:22" s="30" customFormat="1" ht="20.100000000000001" customHeight="1" x14ac:dyDescent="0.25">
      <c r="A347" s="66">
        <v>7</v>
      </c>
      <c r="B347" s="395" t="s">
        <v>370</v>
      </c>
      <c r="C347" s="68" t="s">
        <v>38</v>
      </c>
      <c r="D347" s="68" t="s">
        <v>361</v>
      </c>
      <c r="E347" s="147" t="s">
        <v>371</v>
      </c>
      <c r="F347" s="179" t="s">
        <v>36</v>
      </c>
      <c r="G347" s="71">
        <v>44409</v>
      </c>
      <c r="H347" s="307">
        <v>44593</v>
      </c>
      <c r="I347" s="73">
        <v>26250</v>
      </c>
      <c r="J347" s="73">
        <v>0</v>
      </c>
      <c r="K347" s="113">
        <v>25</v>
      </c>
      <c r="L347" s="113">
        <f t="shared" si="124"/>
        <v>753.375</v>
      </c>
      <c r="M347" s="113">
        <f t="shared" si="125"/>
        <v>1863.7499999999998</v>
      </c>
      <c r="N347" s="73">
        <f t="shared" si="126"/>
        <v>301.875</v>
      </c>
      <c r="O347" s="73">
        <f t="shared" si="127"/>
        <v>798</v>
      </c>
      <c r="P347" s="73">
        <f t="shared" si="128"/>
        <v>1861.1250000000002</v>
      </c>
      <c r="Q347" s="113">
        <v>0</v>
      </c>
      <c r="R347" s="73">
        <f t="shared" si="129"/>
        <v>5578.125</v>
      </c>
      <c r="S347" s="73">
        <f t="shared" si="130"/>
        <v>1576.375</v>
      </c>
      <c r="T347" s="73">
        <f t="shared" si="131"/>
        <v>4026.75</v>
      </c>
      <c r="U347" s="115">
        <f t="shared" si="132"/>
        <v>24673.625</v>
      </c>
      <c r="V347" s="77">
        <v>112</v>
      </c>
    </row>
    <row r="348" spans="1:22" s="30" customFormat="1" ht="20.100000000000001" customHeight="1" x14ac:dyDescent="0.25">
      <c r="A348" s="66">
        <v>8</v>
      </c>
      <c r="B348" s="395" t="s">
        <v>372</v>
      </c>
      <c r="C348" s="68" t="s">
        <v>38</v>
      </c>
      <c r="D348" s="68" t="s">
        <v>361</v>
      </c>
      <c r="E348" s="147" t="s">
        <v>371</v>
      </c>
      <c r="F348" s="179" t="s">
        <v>36</v>
      </c>
      <c r="G348" s="57">
        <v>44501</v>
      </c>
      <c r="H348" s="57">
        <v>44682</v>
      </c>
      <c r="I348" s="73">
        <v>26250</v>
      </c>
      <c r="J348" s="73">
        <v>0</v>
      </c>
      <c r="K348" s="113">
        <v>25</v>
      </c>
      <c r="L348" s="113">
        <f t="shared" si="124"/>
        <v>753.375</v>
      </c>
      <c r="M348" s="113">
        <f t="shared" si="125"/>
        <v>1863.7499999999998</v>
      </c>
      <c r="N348" s="73">
        <f t="shared" si="126"/>
        <v>301.875</v>
      </c>
      <c r="O348" s="73">
        <f t="shared" si="127"/>
        <v>798</v>
      </c>
      <c r="P348" s="73">
        <f t="shared" si="128"/>
        <v>1861.1250000000002</v>
      </c>
      <c r="Q348" s="113">
        <v>0</v>
      </c>
      <c r="R348" s="73">
        <f t="shared" si="129"/>
        <v>5578.125</v>
      </c>
      <c r="S348" s="73">
        <f t="shared" si="130"/>
        <v>1576.375</v>
      </c>
      <c r="T348" s="73">
        <f t="shared" si="131"/>
        <v>4026.75</v>
      </c>
      <c r="U348" s="115">
        <f t="shared" si="132"/>
        <v>24673.625</v>
      </c>
      <c r="V348" s="77">
        <v>112</v>
      </c>
    </row>
    <row r="349" spans="1:22" s="30" customFormat="1" ht="20.100000000000001" customHeight="1" x14ac:dyDescent="0.25">
      <c r="A349" s="66">
        <v>9</v>
      </c>
      <c r="B349" s="395" t="s">
        <v>373</v>
      </c>
      <c r="C349" s="68" t="s">
        <v>38</v>
      </c>
      <c r="D349" s="68" t="s">
        <v>361</v>
      </c>
      <c r="E349" s="147" t="s">
        <v>371</v>
      </c>
      <c r="F349" s="179" t="s">
        <v>36</v>
      </c>
      <c r="G349" s="57">
        <v>44501</v>
      </c>
      <c r="H349" s="57">
        <v>44682</v>
      </c>
      <c r="I349" s="73">
        <v>26250</v>
      </c>
      <c r="J349" s="73">
        <v>0</v>
      </c>
      <c r="K349" s="113">
        <v>25</v>
      </c>
      <c r="L349" s="113">
        <f t="shared" si="124"/>
        <v>753.375</v>
      </c>
      <c r="M349" s="113">
        <f t="shared" si="125"/>
        <v>1863.7499999999998</v>
      </c>
      <c r="N349" s="73">
        <f t="shared" si="126"/>
        <v>301.875</v>
      </c>
      <c r="O349" s="73">
        <f t="shared" si="127"/>
        <v>798</v>
      </c>
      <c r="P349" s="73">
        <f t="shared" si="128"/>
        <v>1861.1250000000002</v>
      </c>
      <c r="Q349" s="113">
        <v>0</v>
      </c>
      <c r="R349" s="73">
        <f t="shared" si="129"/>
        <v>5578.125</v>
      </c>
      <c r="S349" s="73">
        <f t="shared" si="130"/>
        <v>1576.375</v>
      </c>
      <c r="T349" s="73">
        <f t="shared" si="131"/>
        <v>4026.75</v>
      </c>
      <c r="U349" s="115">
        <f t="shared" si="132"/>
        <v>24673.625</v>
      </c>
      <c r="V349" s="77">
        <v>112</v>
      </c>
    </row>
    <row r="350" spans="1:22" s="30" customFormat="1" ht="20.100000000000001" customHeight="1" x14ac:dyDescent="0.25">
      <c r="A350" s="66">
        <v>10</v>
      </c>
      <c r="B350" s="395" t="s">
        <v>374</v>
      </c>
      <c r="C350" s="68" t="s">
        <v>34</v>
      </c>
      <c r="D350" s="68" t="s">
        <v>361</v>
      </c>
      <c r="E350" s="147" t="s">
        <v>369</v>
      </c>
      <c r="F350" s="179" t="s">
        <v>36</v>
      </c>
      <c r="G350" s="57">
        <v>44501</v>
      </c>
      <c r="H350" s="57">
        <v>44682</v>
      </c>
      <c r="I350" s="73">
        <v>26250</v>
      </c>
      <c r="J350" s="73">
        <v>0</v>
      </c>
      <c r="K350" s="113">
        <v>25</v>
      </c>
      <c r="L350" s="113">
        <f t="shared" si="124"/>
        <v>753.375</v>
      </c>
      <c r="M350" s="113">
        <f t="shared" si="125"/>
        <v>1863.7499999999998</v>
      </c>
      <c r="N350" s="73">
        <f t="shared" si="126"/>
        <v>301.875</v>
      </c>
      <c r="O350" s="73">
        <f t="shared" si="127"/>
        <v>798</v>
      </c>
      <c r="P350" s="73">
        <f t="shared" si="128"/>
        <v>1861.1250000000002</v>
      </c>
      <c r="Q350" s="113">
        <v>0</v>
      </c>
      <c r="R350" s="73">
        <f t="shared" si="129"/>
        <v>5578.125</v>
      </c>
      <c r="S350" s="73">
        <f t="shared" si="130"/>
        <v>1576.375</v>
      </c>
      <c r="T350" s="73">
        <f t="shared" si="131"/>
        <v>4026.75</v>
      </c>
      <c r="U350" s="115">
        <f t="shared" si="132"/>
        <v>24673.625</v>
      </c>
      <c r="V350" s="77">
        <v>112</v>
      </c>
    </row>
    <row r="351" spans="1:22" s="30" customFormat="1" ht="20.100000000000001" customHeight="1" x14ac:dyDescent="0.25">
      <c r="A351" s="66">
        <v>11</v>
      </c>
      <c r="B351" s="395" t="s">
        <v>375</v>
      </c>
      <c r="C351" s="68" t="s">
        <v>38</v>
      </c>
      <c r="D351" s="68" t="s">
        <v>361</v>
      </c>
      <c r="E351" s="147" t="s">
        <v>371</v>
      </c>
      <c r="F351" s="179" t="s">
        <v>36</v>
      </c>
      <c r="G351" s="57">
        <v>44501</v>
      </c>
      <c r="H351" s="57">
        <v>44682</v>
      </c>
      <c r="I351" s="73">
        <v>26250</v>
      </c>
      <c r="J351" s="73">
        <v>0</v>
      </c>
      <c r="K351" s="113">
        <v>25</v>
      </c>
      <c r="L351" s="113">
        <f t="shared" si="124"/>
        <v>753.375</v>
      </c>
      <c r="M351" s="113">
        <f t="shared" si="125"/>
        <v>1863.7499999999998</v>
      </c>
      <c r="N351" s="73">
        <f t="shared" si="126"/>
        <v>301.875</v>
      </c>
      <c r="O351" s="73">
        <f t="shared" si="127"/>
        <v>798</v>
      </c>
      <c r="P351" s="73">
        <f t="shared" si="128"/>
        <v>1861.1250000000002</v>
      </c>
      <c r="Q351" s="113">
        <v>0</v>
      </c>
      <c r="R351" s="73">
        <f t="shared" si="129"/>
        <v>5578.125</v>
      </c>
      <c r="S351" s="73">
        <f t="shared" si="130"/>
        <v>1576.375</v>
      </c>
      <c r="T351" s="73">
        <f t="shared" si="131"/>
        <v>4026.75</v>
      </c>
      <c r="U351" s="115">
        <f t="shared" si="132"/>
        <v>24673.625</v>
      </c>
      <c r="V351" s="77">
        <v>112</v>
      </c>
    </row>
    <row r="352" spans="1:22" s="30" customFormat="1" ht="20.100000000000001" customHeight="1" x14ac:dyDescent="0.25">
      <c r="A352" s="66">
        <v>12</v>
      </c>
      <c r="B352" s="395" t="s">
        <v>376</v>
      </c>
      <c r="C352" s="68" t="s">
        <v>34</v>
      </c>
      <c r="D352" s="68" t="s">
        <v>361</v>
      </c>
      <c r="E352" s="147" t="s">
        <v>369</v>
      </c>
      <c r="F352" s="179" t="s">
        <v>36</v>
      </c>
      <c r="G352" s="57">
        <v>44501</v>
      </c>
      <c r="H352" s="57">
        <v>44682</v>
      </c>
      <c r="I352" s="73">
        <v>26250</v>
      </c>
      <c r="J352" s="73">
        <v>0</v>
      </c>
      <c r="K352" s="113">
        <v>25</v>
      </c>
      <c r="L352" s="113">
        <f t="shared" si="124"/>
        <v>753.375</v>
      </c>
      <c r="M352" s="113">
        <f t="shared" si="125"/>
        <v>1863.7499999999998</v>
      </c>
      <c r="N352" s="73">
        <f t="shared" si="126"/>
        <v>301.875</v>
      </c>
      <c r="O352" s="73">
        <f t="shared" si="127"/>
        <v>798</v>
      </c>
      <c r="P352" s="73">
        <f t="shared" si="128"/>
        <v>1861.1250000000002</v>
      </c>
      <c r="Q352" s="113">
        <v>0</v>
      </c>
      <c r="R352" s="73">
        <f t="shared" si="129"/>
        <v>5578.125</v>
      </c>
      <c r="S352" s="73">
        <f t="shared" si="130"/>
        <v>1576.375</v>
      </c>
      <c r="T352" s="73">
        <f t="shared" si="131"/>
        <v>4026.75</v>
      </c>
      <c r="U352" s="115">
        <f t="shared" si="132"/>
        <v>24673.625</v>
      </c>
      <c r="V352" s="77">
        <v>112</v>
      </c>
    </row>
    <row r="353" spans="1:22" s="30" customFormat="1" ht="30.75" customHeight="1" x14ac:dyDescent="0.25">
      <c r="A353" s="66">
        <v>13</v>
      </c>
      <c r="B353" s="420" t="s">
        <v>377</v>
      </c>
      <c r="C353" s="68" t="s">
        <v>38</v>
      </c>
      <c r="D353" s="68" t="s">
        <v>361</v>
      </c>
      <c r="E353" s="147" t="s">
        <v>369</v>
      </c>
      <c r="F353" s="179" t="s">
        <v>36</v>
      </c>
      <c r="G353" s="57">
        <v>44501</v>
      </c>
      <c r="H353" s="57">
        <v>44682</v>
      </c>
      <c r="I353" s="73">
        <v>26250</v>
      </c>
      <c r="J353" s="73">
        <v>0</v>
      </c>
      <c r="K353" s="113">
        <v>25</v>
      </c>
      <c r="L353" s="113">
        <f t="shared" si="124"/>
        <v>753.375</v>
      </c>
      <c r="M353" s="113">
        <f t="shared" si="125"/>
        <v>1863.7499999999998</v>
      </c>
      <c r="N353" s="73">
        <f t="shared" si="126"/>
        <v>301.875</v>
      </c>
      <c r="O353" s="73">
        <f t="shared" si="127"/>
        <v>798</v>
      </c>
      <c r="P353" s="73">
        <f t="shared" si="128"/>
        <v>1861.1250000000002</v>
      </c>
      <c r="Q353" s="113">
        <v>0</v>
      </c>
      <c r="R353" s="73">
        <f t="shared" si="129"/>
        <v>5578.125</v>
      </c>
      <c r="S353" s="73">
        <f t="shared" si="130"/>
        <v>1576.375</v>
      </c>
      <c r="T353" s="73">
        <f t="shared" si="131"/>
        <v>4026.75</v>
      </c>
      <c r="U353" s="115">
        <f t="shared" si="132"/>
        <v>24673.625</v>
      </c>
      <c r="V353" s="77">
        <v>112</v>
      </c>
    </row>
    <row r="354" spans="1:22" s="30" customFormat="1" ht="20.100000000000001" customHeight="1" x14ac:dyDescent="0.25">
      <c r="A354" s="66">
        <v>14</v>
      </c>
      <c r="B354" s="395" t="s">
        <v>378</v>
      </c>
      <c r="C354" s="68" t="s">
        <v>34</v>
      </c>
      <c r="D354" s="407" t="s">
        <v>361</v>
      </c>
      <c r="E354" s="268" t="s">
        <v>369</v>
      </c>
      <c r="F354" s="179" t="s">
        <v>36</v>
      </c>
      <c r="G354" s="71">
        <v>44440</v>
      </c>
      <c r="H354" s="307">
        <v>44621</v>
      </c>
      <c r="I354" s="394">
        <v>26250</v>
      </c>
      <c r="J354" s="73">
        <v>0</v>
      </c>
      <c r="K354" s="113">
        <v>25</v>
      </c>
      <c r="L354" s="113">
        <f t="shared" si="124"/>
        <v>753.375</v>
      </c>
      <c r="M354" s="113">
        <f t="shared" si="125"/>
        <v>1863.7499999999998</v>
      </c>
      <c r="N354" s="73">
        <f t="shared" si="126"/>
        <v>301.875</v>
      </c>
      <c r="O354" s="73">
        <f t="shared" si="127"/>
        <v>798</v>
      </c>
      <c r="P354" s="73">
        <f t="shared" si="128"/>
        <v>1861.1250000000002</v>
      </c>
      <c r="Q354" s="145">
        <v>0</v>
      </c>
      <c r="R354" s="73">
        <f t="shared" si="129"/>
        <v>5578.125</v>
      </c>
      <c r="S354" s="73">
        <f t="shared" si="130"/>
        <v>1576.375</v>
      </c>
      <c r="T354" s="73">
        <f t="shared" si="131"/>
        <v>4026.75</v>
      </c>
      <c r="U354" s="115">
        <f t="shared" si="132"/>
        <v>24673.625</v>
      </c>
      <c r="V354" s="77">
        <v>112</v>
      </c>
    </row>
    <row r="355" spans="1:22" s="30" customFormat="1" ht="20.100000000000001" customHeight="1" x14ac:dyDescent="0.25">
      <c r="A355" s="66">
        <v>15</v>
      </c>
      <c r="B355" s="395" t="s">
        <v>379</v>
      </c>
      <c r="C355" s="68" t="s">
        <v>34</v>
      </c>
      <c r="D355" s="407" t="s">
        <v>361</v>
      </c>
      <c r="E355" s="268" t="s">
        <v>369</v>
      </c>
      <c r="F355" s="179" t="s">
        <v>36</v>
      </c>
      <c r="G355" s="71">
        <v>44440</v>
      </c>
      <c r="H355" s="307">
        <v>44621</v>
      </c>
      <c r="I355" s="394">
        <v>26250</v>
      </c>
      <c r="J355" s="73">
        <v>0</v>
      </c>
      <c r="K355" s="113">
        <v>25</v>
      </c>
      <c r="L355" s="113">
        <f t="shared" si="124"/>
        <v>753.375</v>
      </c>
      <c r="M355" s="113">
        <f t="shared" si="125"/>
        <v>1863.7499999999998</v>
      </c>
      <c r="N355" s="73">
        <f t="shared" si="126"/>
        <v>301.875</v>
      </c>
      <c r="O355" s="73">
        <f t="shared" si="127"/>
        <v>798</v>
      </c>
      <c r="P355" s="73">
        <f t="shared" si="128"/>
        <v>1861.1250000000002</v>
      </c>
      <c r="Q355" s="145">
        <v>0</v>
      </c>
      <c r="R355" s="73">
        <f>SUM(L355,M355,N355,O355,P355)</f>
        <v>5578.125</v>
      </c>
      <c r="S355" s="73">
        <f>SUM(J355,K355,L355,O355,Q355)</f>
        <v>1576.375</v>
      </c>
      <c r="T355" s="73">
        <f>SUM(M355,N355,P355)</f>
        <v>4026.75</v>
      </c>
      <c r="U355" s="115">
        <f>I355-S355</f>
        <v>24673.625</v>
      </c>
      <c r="V355" s="77">
        <v>112</v>
      </c>
    </row>
    <row r="356" spans="1:22" s="30" customFormat="1" ht="20.100000000000001" customHeight="1" x14ac:dyDescent="0.25">
      <c r="A356" s="66">
        <v>16</v>
      </c>
      <c r="B356" s="395" t="s">
        <v>380</v>
      </c>
      <c r="C356" s="68" t="s">
        <v>34</v>
      </c>
      <c r="D356" s="407" t="s">
        <v>361</v>
      </c>
      <c r="E356" s="268" t="s">
        <v>369</v>
      </c>
      <c r="F356" s="179" t="s">
        <v>36</v>
      </c>
      <c r="G356" s="71">
        <v>44440</v>
      </c>
      <c r="H356" s="71">
        <v>44621</v>
      </c>
      <c r="I356" s="394">
        <v>26250</v>
      </c>
      <c r="J356" s="73">
        <v>0</v>
      </c>
      <c r="K356" s="113">
        <v>25</v>
      </c>
      <c r="L356" s="113">
        <f t="shared" si="124"/>
        <v>753.375</v>
      </c>
      <c r="M356" s="113">
        <f t="shared" si="125"/>
        <v>1863.7499999999998</v>
      </c>
      <c r="N356" s="73">
        <f t="shared" si="126"/>
        <v>301.875</v>
      </c>
      <c r="O356" s="73">
        <f t="shared" si="127"/>
        <v>798</v>
      </c>
      <c r="P356" s="73">
        <f t="shared" si="128"/>
        <v>1861.1250000000002</v>
      </c>
      <c r="Q356" s="145">
        <v>0</v>
      </c>
      <c r="R356" s="73">
        <f>SUM(L356,M356,N356,O356,P356)</f>
        <v>5578.125</v>
      </c>
      <c r="S356" s="73">
        <f>SUM(J356,K356,L356,O356,Q356)</f>
        <v>1576.375</v>
      </c>
      <c r="T356" s="73">
        <f>SUM(M356,N356,P356)</f>
        <v>4026.75</v>
      </c>
      <c r="U356" s="115">
        <f>I356-S356</f>
        <v>24673.625</v>
      </c>
      <c r="V356" s="77">
        <v>112</v>
      </c>
    </row>
    <row r="357" spans="1:22" s="30" customFormat="1" ht="20.100000000000001" customHeight="1" x14ac:dyDescent="0.25">
      <c r="A357" s="66">
        <v>17</v>
      </c>
      <c r="B357" s="395" t="s">
        <v>381</v>
      </c>
      <c r="C357" s="68" t="s">
        <v>38</v>
      </c>
      <c r="D357" s="407" t="s">
        <v>361</v>
      </c>
      <c r="E357" s="268" t="s">
        <v>371</v>
      </c>
      <c r="F357" s="179" t="s">
        <v>36</v>
      </c>
      <c r="G357" s="71">
        <v>44440</v>
      </c>
      <c r="H357" s="71">
        <v>44621</v>
      </c>
      <c r="I357" s="394">
        <v>26250</v>
      </c>
      <c r="J357" s="73">
        <v>0</v>
      </c>
      <c r="K357" s="113">
        <v>25</v>
      </c>
      <c r="L357" s="113">
        <f t="shared" si="124"/>
        <v>753.375</v>
      </c>
      <c r="M357" s="113">
        <f t="shared" si="125"/>
        <v>1863.7499999999998</v>
      </c>
      <c r="N357" s="73">
        <f t="shared" si="126"/>
        <v>301.875</v>
      </c>
      <c r="O357" s="73">
        <f t="shared" si="127"/>
        <v>798</v>
      </c>
      <c r="P357" s="73">
        <f t="shared" si="128"/>
        <v>1861.1250000000002</v>
      </c>
      <c r="Q357" s="145">
        <v>0</v>
      </c>
      <c r="R357" s="73">
        <f>SUM(L357,M357,N357,O357,P357)</f>
        <v>5578.125</v>
      </c>
      <c r="S357" s="73">
        <f>SUM(J357,K357,L357,O357,Q357)</f>
        <v>1576.375</v>
      </c>
      <c r="T357" s="73">
        <f>SUM(M357,N357,P357)</f>
        <v>4026.75</v>
      </c>
      <c r="U357" s="115">
        <f>I357-S357</f>
        <v>24673.625</v>
      </c>
      <c r="V357" s="77">
        <v>112</v>
      </c>
    </row>
    <row r="358" spans="1:22" s="30" customFormat="1" ht="20.100000000000001" customHeight="1" x14ac:dyDescent="0.25">
      <c r="A358" s="66">
        <v>18</v>
      </c>
      <c r="B358" s="395" t="s">
        <v>382</v>
      </c>
      <c r="C358" s="68" t="s">
        <v>34</v>
      </c>
      <c r="D358" s="407" t="s">
        <v>361</v>
      </c>
      <c r="E358" s="268" t="s">
        <v>369</v>
      </c>
      <c r="F358" s="179" t="s">
        <v>36</v>
      </c>
      <c r="G358" s="71">
        <v>44440</v>
      </c>
      <c r="H358" s="71">
        <v>44621</v>
      </c>
      <c r="I358" s="394">
        <v>26250</v>
      </c>
      <c r="J358" s="73">
        <v>0</v>
      </c>
      <c r="K358" s="113">
        <v>25</v>
      </c>
      <c r="L358" s="113">
        <f t="shared" si="124"/>
        <v>753.375</v>
      </c>
      <c r="M358" s="113">
        <f t="shared" si="125"/>
        <v>1863.7499999999998</v>
      </c>
      <c r="N358" s="73">
        <f t="shared" si="126"/>
        <v>301.875</v>
      </c>
      <c r="O358" s="73">
        <f t="shared" si="127"/>
        <v>798</v>
      </c>
      <c r="P358" s="73">
        <f t="shared" si="128"/>
        <v>1861.1250000000002</v>
      </c>
      <c r="Q358" s="145">
        <v>0</v>
      </c>
      <c r="R358" s="73">
        <f>SUM(L358,M358,N358,O358,P358)</f>
        <v>5578.125</v>
      </c>
      <c r="S358" s="73">
        <f>SUM(J358,K358,L358,O358,Q358)</f>
        <v>1576.375</v>
      </c>
      <c r="T358" s="73">
        <f>SUM(M358,N358,P358)</f>
        <v>4026.75</v>
      </c>
      <c r="U358" s="115">
        <f>I358-S358</f>
        <v>24673.625</v>
      </c>
      <c r="V358" s="77">
        <v>112</v>
      </c>
    </row>
    <row r="359" spans="1:22" s="30" customFormat="1" ht="20.100000000000001" customHeight="1" x14ac:dyDescent="0.25">
      <c r="A359" s="66">
        <v>19</v>
      </c>
      <c r="B359" s="395" t="s">
        <v>383</v>
      </c>
      <c r="C359" s="68" t="s">
        <v>38</v>
      </c>
      <c r="D359" s="407" t="s">
        <v>361</v>
      </c>
      <c r="E359" s="268" t="s">
        <v>371</v>
      </c>
      <c r="F359" s="179" t="s">
        <v>36</v>
      </c>
      <c r="G359" s="71">
        <v>44440</v>
      </c>
      <c r="H359" s="71">
        <v>44621</v>
      </c>
      <c r="I359" s="394">
        <v>26250</v>
      </c>
      <c r="J359" s="73">
        <v>0</v>
      </c>
      <c r="K359" s="113">
        <v>25</v>
      </c>
      <c r="L359" s="113">
        <f t="shared" si="124"/>
        <v>753.375</v>
      </c>
      <c r="M359" s="113">
        <f t="shared" si="125"/>
        <v>1863.7499999999998</v>
      </c>
      <c r="N359" s="73">
        <f t="shared" si="126"/>
        <v>301.875</v>
      </c>
      <c r="O359" s="73">
        <f t="shared" si="127"/>
        <v>798</v>
      </c>
      <c r="P359" s="73">
        <f t="shared" si="128"/>
        <v>1861.1250000000002</v>
      </c>
      <c r="Q359" s="145">
        <v>0</v>
      </c>
      <c r="R359" s="73">
        <f>SUM(L359,M359,N359,O359,P359)</f>
        <v>5578.125</v>
      </c>
      <c r="S359" s="73">
        <f>SUM(J359,K359,L359,O359,Q359)</f>
        <v>1576.375</v>
      </c>
      <c r="T359" s="73">
        <f>SUM(M359,N359,P359)</f>
        <v>4026.75</v>
      </c>
      <c r="U359" s="115">
        <f>I359-S359</f>
        <v>24673.625</v>
      </c>
      <c r="V359" s="77">
        <v>112</v>
      </c>
    </row>
    <row r="360" spans="1:22" s="30" customFormat="1" ht="20.100000000000001" customHeight="1" x14ac:dyDescent="0.25">
      <c r="A360" s="66">
        <v>20</v>
      </c>
      <c r="B360" s="395" t="s">
        <v>384</v>
      </c>
      <c r="C360" s="68" t="s">
        <v>34</v>
      </c>
      <c r="D360" s="407" t="s">
        <v>361</v>
      </c>
      <c r="E360" s="268" t="s">
        <v>327</v>
      </c>
      <c r="F360" s="179" t="s">
        <v>36</v>
      </c>
      <c r="G360" s="71">
        <v>44409</v>
      </c>
      <c r="H360" s="71">
        <v>44593</v>
      </c>
      <c r="I360" s="394">
        <v>30000</v>
      </c>
      <c r="J360" s="73">
        <v>0</v>
      </c>
      <c r="K360" s="113">
        <v>25</v>
      </c>
      <c r="L360" s="113">
        <f t="shared" si="124"/>
        <v>861</v>
      </c>
      <c r="M360" s="113">
        <f t="shared" si="125"/>
        <v>2130</v>
      </c>
      <c r="N360" s="73">
        <f t="shared" si="126"/>
        <v>345</v>
      </c>
      <c r="O360" s="73">
        <f t="shared" si="127"/>
        <v>912</v>
      </c>
      <c r="P360" s="73">
        <f t="shared" si="128"/>
        <v>2127</v>
      </c>
      <c r="Q360" s="145">
        <v>0</v>
      </c>
      <c r="R360" s="73">
        <f t="shared" si="129"/>
        <v>6375</v>
      </c>
      <c r="S360" s="73">
        <f t="shared" si="130"/>
        <v>1798</v>
      </c>
      <c r="T360" s="73">
        <f t="shared" si="131"/>
        <v>4602</v>
      </c>
      <c r="U360" s="115">
        <f t="shared" si="132"/>
        <v>28202</v>
      </c>
      <c r="V360" s="77">
        <v>112</v>
      </c>
    </row>
    <row r="361" spans="1:22" s="30" customFormat="1" ht="20.100000000000001" customHeight="1" x14ac:dyDescent="0.25">
      <c r="A361" s="66">
        <v>21</v>
      </c>
      <c r="B361" s="395" t="s">
        <v>385</v>
      </c>
      <c r="C361" s="68" t="s">
        <v>34</v>
      </c>
      <c r="D361" s="407" t="s">
        <v>361</v>
      </c>
      <c r="E361" s="268" t="s">
        <v>327</v>
      </c>
      <c r="F361" s="179" t="s">
        <v>36</v>
      </c>
      <c r="G361" s="71">
        <v>44440</v>
      </c>
      <c r="H361" s="307">
        <v>44621</v>
      </c>
      <c r="I361" s="394">
        <v>30000</v>
      </c>
      <c r="J361" s="73">
        <v>0</v>
      </c>
      <c r="K361" s="113">
        <v>25</v>
      </c>
      <c r="L361" s="113">
        <f t="shared" si="124"/>
        <v>861</v>
      </c>
      <c r="M361" s="113">
        <f t="shared" si="125"/>
        <v>2130</v>
      </c>
      <c r="N361" s="73">
        <f t="shared" si="126"/>
        <v>345</v>
      </c>
      <c r="O361" s="73">
        <f t="shared" si="127"/>
        <v>912</v>
      </c>
      <c r="P361" s="73">
        <f t="shared" si="128"/>
        <v>2127</v>
      </c>
      <c r="Q361" s="145">
        <v>0</v>
      </c>
      <c r="R361" s="73">
        <f t="shared" si="129"/>
        <v>6375</v>
      </c>
      <c r="S361" s="73">
        <f t="shared" si="130"/>
        <v>1798</v>
      </c>
      <c r="T361" s="73">
        <f t="shared" si="131"/>
        <v>4602</v>
      </c>
      <c r="U361" s="115">
        <f t="shared" si="132"/>
        <v>28202</v>
      </c>
      <c r="V361" s="77">
        <v>112</v>
      </c>
    </row>
    <row r="362" spans="1:22" s="30" customFormat="1" ht="20.100000000000001" customHeight="1" x14ac:dyDescent="0.25">
      <c r="A362" s="66">
        <v>22</v>
      </c>
      <c r="B362" s="395" t="s">
        <v>386</v>
      </c>
      <c r="C362" s="68" t="s">
        <v>34</v>
      </c>
      <c r="D362" s="407" t="s">
        <v>361</v>
      </c>
      <c r="E362" s="268" t="s">
        <v>327</v>
      </c>
      <c r="F362" s="179" t="s">
        <v>36</v>
      </c>
      <c r="G362" s="71">
        <v>44348</v>
      </c>
      <c r="H362" s="307">
        <v>44531</v>
      </c>
      <c r="I362" s="394">
        <v>30000</v>
      </c>
      <c r="J362" s="73">
        <v>0</v>
      </c>
      <c r="K362" s="113">
        <v>25</v>
      </c>
      <c r="L362" s="113">
        <f t="shared" si="124"/>
        <v>861</v>
      </c>
      <c r="M362" s="113">
        <f t="shared" si="125"/>
        <v>2130</v>
      </c>
      <c r="N362" s="73">
        <f t="shared" si="126"/>
        <v>345</v>
      </c>
      <c r="O362" s="73">
        <f t="shared" si="127"/>
        <v>912</v>
      </c>
      <c r="P362" s="73">
        <f t="shared" si="128"/>
        <v>2127</v>
      </c>
      <c r="Q362" s="145">
        <v>0</v>
      </c>
      <c r="R362" s="73">
        <f t="shared" si="129"/>
        <v>6375</v>
      </c>
      <c r="S362" s="73">
        <f t="shared" si="130"/>
        <v>1798</v>
      </c>
      <c r="T362" s="73">
        <f t="shared" si="131"/>
        <v>4602</v>
      </c>
      <c r="U362" s="115">
        <f t="shared" si="132"/>
        <v>28202</v>
      </c>
      <c r="V362" s="77">
        <v>112</v>
      </c>
    </row>
    <row r="363" spans="1:22" s="30" customFormat="1" ht="20.100000000000001" customHeight="1" x14ac:dyDescent="0.25">
      <c r="A363" s="66">
        <v>23</v>
      </c>
      <c r="B363" s="395" t="s">
        <v>387</v>
      </c>
      <c r="C363" s="68" t="s">
        <v>38</v>
      </c>
      <c r="D363" s="407" t="s">
        <v>361</v>
      </c>
      <c r="E363" s="268" t="s">
        <v>388</v>
      </c>
      <c r="F363" s="179" t="s">
        <v>36</v>
      </c>
      <c r="G363" s="57">
        <v>44501</v>
      </c>
      <c r="H363" s="57">
        <v>44682</v>
      </c>
      <c r="I363" s="394">
        <v>30000</v>
      </c>
      <c r="J363" s="73">
        <v>0</v>
      </c>
      <c r="K363" s="113">
        <v>25</v>
      </c>
      <c r="L363" s="113">
        <f t="shared" si="124"/>
        <v>861</v>
      </c>
      <c r="M363" s="113">
        <f t="shared" si="125"/>
        <v>2130</v>
      </c>
      <c r="N363" s="73">
        <f t="shared" si="126"/>
        <v>345</v>
      </c>
      <c r="O363" s="73">
        <f t="shared" si="127"/>
        <v>912</v>
      </c>
      <c r="P363" s="73">
        <f t="shared" si="128"/>
        <v>2127</v>
      </c>
      <c r="Q363" s="145">
        <v>0</v>
      </c>
      <c r="R363" s="73">
        <f t="shared" si="129"/>
        <v>6375</v>
      </c>
      <c r="S363" s="73">
        <f t="shared" si="130"/>
        <v>1798</v>
      </c>
      <c r="T363" s="73">
        <f t="shared" si="131"/>
        <v>4602</v>
      </c>
      <c r="U363" s="115">
        <f t="shared" si="132"/>
        <v>28202</v>
      </c>
      <c r="V363" s="77">
        <v>112</v>
      </c>
    </row>
    <row r="364" spans="1:22" s="30" customFormat="1" ht="20.100000000000001" customHeight="1" x14ac:dyDescent="0.25">
      <c r="A364" s="66">
        <v>24</v>
      </c>
      <c r="B364" s="395" t="s">
        <v>389</v>
      </c>
      <c r="C364" s="68" t="s">
        <v>34</v>
      </c>
      <c r="D364" s="407" t="s">
        <v>361</v>
      </c>
      <c r="E364" s="268" t="s">
        <v>327</v>
      </c>
      <c r="F364" s="179" t="s">
        <v>36</v>
      </c>
      <c r="G364" s="57">
        <v>44501</v>
      </c>
      <c r="H364" s="57">
        <v>44682</v>
      </c>
      <c r="I364" s="394">
        <v>30000</v>
      </c>
      <c r="J364" s="73">
        <v>0</v>
      </c>
      <c r="K364" s="113">
        <v>25</v>
      </c>
      <c r="L364" s="113">
        <f t="shared" si="124"/>
        <v>861</v>
      </c>
      <c r="M364" s="113">
        <f t="shared" si="125"/>
        <v>2130</v>
      </c>
      <c r="N364" s="73">
        <f t="shared" si="126"/>
        <v>345</v>
      </c>
      <c r="O364" s="73">
        <f t="shared" si="127"/>
        <v>912</v>
      </c>
      <c r="P364" s="73">
        <f t="shared" si="128"/>
        <v>2127</v>
      </c>
      <c r="Q364" s="145">
        <v>0</v>
      </c>
      <c r="R364" s="73">
        <f t="shared" si="129"/>
        <v>6375</v>
      </c>
      <c r="S364" s="73">
        <f t="shared" si="130"/>
        <v>1798</v>
      </c>
      <c r="T364" s="73">
        <f t="shared" si="131"/>
        <v>4602</v>
      </c>
      <c r="U364" s="115">
        <f t="shared" si="132"/>
        <v>28202</v>
      </c>
      <c r="V364" s="77">
        <v>112</v>
      </c>
    </row>
    <row r="365" spans="1:22" s="30" customFormat="1" ht="20.100000000000001" customHeight="1" x14ac:dyDescent="0.25">
      <c r="A365" s="66">
        <v>25</v>
      </c>
      <c r="B365" s="395" t="s">
        <v>390</v>
      </c>
      <c r="C365" s="68" t="s">
        <v>34</v>
      </c>
      <c r="D365" s="407" t="s">
        <v>361</v>
      </c>
      <c r="E365" s="268" t="s">
        <v>327</v>
      </c>
      <c r="F365" s="179" t="s">
        <v>36</v>
      </c>
      <c r="G365" s="57">
        <v>44501</v>
      </c>
      <c r="H365" s="57">
        <v>44682</v>
      </c>
      <c r="I365" s="394">
        <v>30000</v>
      </c>
      <c r="J365" s="73">
        <v>0</v>
      </c>
      <c r="K365" s="113">
        <v>25</v>
      </c>
      <c r="L365" s="113">
        <f t="shared" si="124"/>
        <v>861</v>
      </c>
      <c r="M365" s="113">
        <f t="shared" si="125"/>
        <v>2130</v>
      </c>
      <c r="N365" s="73">
        <f t="shared" si="126"/>
        <v>345</v>
      </c>
      <c r="O365" s="73">
        <f t="shared" si="127"/>
        <v>912</v>
      </c>
      <c r="P365" s="73">
        <f t="shared" si="128"/>
        <v>2127</v>
      </c>
      <c r="Q365" s="145">
        <v>0</v>
      </c>
      <c r="R365" s="73">
        <f t="shared" si="129"/>
        <v>6375</v>
      </c>
      <c r="S365" s="73">
        <f t="shared" si="130"/>
        <v>1798</v>
      </c>
      <c r="T365" s="73">
        <f t="shared" si="131"/>
        <v>4602</v>
      </c>
      <c r="U365" s="115">
        <f t="shared" si="132"/>
        <v>28202</v>
      </c>
      <c r="V365" s="77">
        <v>112</v>
      </c>
    </row>
    <row r="366" spans="1:22" s="30" customFormat="1" ht="20.100000000000001" customHeight="1" x14ac:dyDescent="0.25">
      <c r="A366" s="66">
        <v>26</v>
      </c>
      <c r="B366" s="395" t="s">
        <v>391</v>
      </c>
      <c r="C366" s="68" t="s">
        <v>34</v>
      </c>
      <c r="D366" s="407" t="s">
        <v>361</v>
      </c>
      <c r="E366" s="268" t="s">
        <v>327</v>
      </c>
      <c r="F366" s="179" t="s">
        <v>36</v>
      </c>
      <c r="G366" s="57">
        <v>44501</v>
      </c>
      <c r="H366" s="57">
        <v>44682</v>
      </c>
      <c r="I366" s="394">
        <v>30000</v>
      </c>
      <c r="J366" s="73">
        <v>0</v>
      </c>
      <c r="K366" s="113">
        <v>25</v>
      </c>
      <c r="L366" s="113">
        <f t="shared" si="124"/>
        <v>861</v>
      </c>
      <c r="M366" s="113">
        <f t="shared" si="125"/>
        <v>2130</v>
      </c>
      <c r="N366" s="73">
        <f t="shared" si="126"/>
        <v>345</v>
      </c>
      <c r="O366" s="73">
        <f t="shared" si="127"/>
        <v>912</v>
      </c>
      <c r="P366" s="73">
        <f t="shared" si="128"/>
        <v>2127</v>
      </c>
      <c r="Q366" s="145">
        <v>0</v>
      </c>
      <c r="R366" s="73">
        <f t="shared" si="129"/>
        <v>6375</v>
      </c>
      <c r="S366" s="73">
        <f t="shared" si="130"/>
        <v>1798</v>
      </c>
      <c r="T366" s="73">
        <f t="shared" si="131"/>
        <v>4602</v>
      </c>
      <c r="U366" s="115">
        <f t="shared" si="132"/>
        <v>28202</v>
      </c>
      <c r="V366" s="77">
        <v>112</v>
      </c>
    </row>
    <row r="367" spans="1:22" s="30" customFormat="1" ht="20.100000000000001" customHeight="1" x14ac:dyDescent="0.25">
      <c r="A367" s="66">
        <v>27</v>
      </c>
      <c r="B367" s="395" t="s">
        <v>392</v>
      </c>
      <c r="C367" s="68" t="s">
        <v>34</v>
      </c>
      <c r="D367" s="407" t="s">
        <v>361</v>
      </c>
      <c r="E367" s="268" t="s">
        <v>327</v>
      </c>
      <c r="F367" s="179" t="s">
        <v>36</v>
      </c>
      <c r="G367" s="57">
        <v>44501</v>
      </c>
      <c r="H367" s="57">
        <v>44682</v>
      </c>
      <c r="I367" s="394">
        <v>30000</v>
      </c>
      <c r="J367" s="73">
        <v>0</v>
      </c>
      <c r="K367" s="113">
        <v>25</v>
      </c>
      <c r="L367" s="113">
        <f t="shared" si="124"/>
        <v>861</v>
      </c>
      <c r="M367" s="113">
        <f t="shared" si="125"/>
        <v>2130</v>
      </c>
      <c r="N367" s="73">
        <f t="shared" si="126"/>
        <v>345</v>
      </c>
      <c r="O367" s="73">
        <f t="shared" si="127"/>
        <v>912</v>
      </c>
      <c r="P367" s="73">
        <f t="shared" si="128"/>
        <v>2127</v>
      </c>
      <c r="Q367" s="145">
        <v>0</v>
      </c>
      <c r="R367" s="73">
        <f t="shared" si="129"/>
        <v>6375</v>
      </c>
      <c r="S367" s="73">
        <f t="shared" si="130"/>
        <v>1798</v>
      </c>
      <c r="T367" s="73">
        <f t="shared" si="131"/>
        <v>4602</v>
      </c>
      <c r="U367" s="115">
        <f t="shared" si="132"/>
        <v>28202</v>
      </c>
      <c r="V367" s="77">
        <v>112</v>
      </c>
    </row>
    <row r="368" spans="1:22" s="30" customFormat="1" x14ac:dyDescent="0.25">
      <c r="A368" s="66">
        <v>28</v>
      </c>
      <c r="B368" s="395" t="s">
        <v>393</v>
      </c>
      <c r="C368" s="68" t="s">
        <v>34</v>
      </c>
      <c r="D368" s="407" t="s">
        <v>361</v>
      </c>
      <c r="E368" s="268" t="s">
        <v>327</v>
      </c>
      <c r="F368" s="179" t="s">
        <v>36</v>
      </c>
      <c r="G368" s="57">
        <v>44501</v>
      </c>
      <c r="H368" s="57">
        <v>44682</v>
      </c>
      <c r="I368" s="394">
        <v>30000</v>
      </c>
      <c r="J368" s="73">
        <v>0</v>
      </c>
      <c r="K368" s="113">
        <v>25</v>
      </c>
      <c r="L368" s="113">
        <f t="shared" si="124"/>
        <v>861</v>
      </c>
      <c r="M368" s="113">
        <f t="shared" si="125"/>
        <v>2130</v>
      </c>
      <c r="N368" s="73">
        <f t="shared" si="126"/>
        <v>345</v>
      </c>
      <c r="O368" s="73">
        <f t="shared" si="127"/>
        <v>912</v>
      </c>
      <c r="P368" s="73">
        <f t="shared" si="128"/>
        <v>2127</v>
      </c>
      <c r="Q368" s="145">
        <v>0</v>
      </c>
      <c r="R368" s="73">
        <f t="shared" si="129"/>
        <v>6375</v>
      </c>
      <c r="S368" s="73">
        <f t="shared" si="130"/>
        <v>1798</v>
      </c>
      <c r="T368" s="73">
        <f t="shared" si="131"/>
        <v>4602</v>
      </c>
      <c r="U368" s="115">
        <f t="shared" si="132"/>
        <v>28202</v>
      </c>
      <c r="V368" s="77">
        <v>112</v>
      </c>
    </row>
    <row r="369" spans="1:22" s="30" customFormat="1" ht="20.100000000000001" customHeight="1" x14ac:dyDescent="0.25">
      <c r="A369" s="66">
        <v>29</v>
      </c>
      <c r="B369" s="395" t="s">
        <v>394</v>
      </c>
      <c r="C369" s="68" t="s">
        <v>34</v>
      </c>
      <c r="D369" s="407" t="s">
        <v>361</v>
      </c>
      <c r="E369" s="268" t="s">
        <v>327</v>
      </c>
      <c r="F369" s="179" t="s">
        <v>36</v>
      </c>
      <c r="G369" s="57">
        <v>44501</v>
      </c>
      <c r="H369" s="57">
        <v>44682</v>
      </c>
      <c r="I369" s="394">
        <v>30000</v>
      </c>
      <c r="J369" s="73">
        <v>0</v>
      </c>
      <c r="K369" s="113">
        <v>25</v>
      </c>
      <c r="L369" s="113">
        <f t="shared" si="124"/>
        <v>861</v>
      </c>
      <c r="M369" s="113">
        <f t="shared" si="125"/>
        <v>2130</v>
      </c>
      <c r="N369" s="73">
        <f t="shared" si="126"/>
        <v>345</v>
      </c>
      <c r="O369" s="73">
        <f t="shared" si="127"/>
        <v>912</v>
      </c>
      <c r="P369" s="73">
        <f t="shared" si="128"/>
        <v>2127</v>
      </c>
      <c r="Q369" s="145">
        <v>0</v>
      </c>
      <c r="R369" s="73">
        <f t="shared" si="129"/>
        <v>6375</v>
      </c>
      <c r="S369" s="73">
        <f t="shared" si="130"/>
        <v>1798</v>
      </c>
      <c r="T369" s="73">
        <f t="shared" si="131"/>
        <v>4602</v>
      </c>
      <c r="U369" s="115">
        <f t="shared" si="132"/>
        <v>28202</v>
      </c>
      <c r="V369" s="77">
        <v>112</v>
      </c>
    </row>
    <row r="370" spans="1:22" s="30" customFormat="1" ht="20.100000000000001" customHeight="1" x14ac:dyDescent="0.25">
      <c r="A370" s="66">
        <v>30</v>
      </c>
      <c r="B370" s="395" t="s">
        <v>395</v>
      </c>
      <c r="C370" s="68" t="s">
        <v>34</v>
      </c>
      <c r="D370" s="407" t="s">
        <v>361</v>
      </c>
      <c r="E370" s="268" t="s">
        <v>327</v>
      </c>
      <c r="F370" s="179" t="s">
        <v>36</v>
      </c>
      <c r="G370" s="57">
        <v>44501</v>
      </c>
      <c r="H370" s="57">
        <v>44682</v>
      </c>
      <c r="I370" s="394">
        <v>30000</v>
      </c>
      <c r="J370" s="73">
        <v>0</v>
      </c>
      <c r="K370" s="113">
        <v>25</v>
      </c>
      <c r="L370" s="113">
        <f t="shared" si="124"/>
        <v>861</v>
      </c>
      <c r="M370" s="113">
        <f t="shared" si="125"/>
        <v>2130</v>
      </c>
      <c r="N370" s="73">
        <f t="shared" si="126"/>
        <v>345</v>
      </c>
      <c r="O370" s="73">
        <f t="shared" si="127"/>
        <v>912</v>
      </c>
      <c r="P370" s="73">
        <f t="shared" si="128"/>
        <v>2127</v>
      </c>
      <c r="Q370" s="145">
        <v>0</v>
      </c>
      <c r="R370" s="73">
        <f t="shared" si="129"/>
        <v>6375</v>
      </c>
      <c r="S370" s="73">
        <f t="shared" si="130"/>
        <v>1798</v>
      </c>
      <c r="T370" s="73">
        <f t="shared" si="131"/>
        <v>4602</v>
      </c>
      <c r="U370" s="115">
        <f t="shared" si="132"/>
        <v>28202</v>
      </c>
      <c r="V370" s="77">
        <v>112</v>
      </c>
    </row>
    <row r="371" spans="1:22" s="30" customFormat="1" ht="20.100000000000001" customHeight="1" x14ac:dyDescent="0.25">
      <c r="A371" s="66">
        <v>31</v>
      </c>
      <c r="B371" s="395" t="s">
        <v>396</v>
      </c>
      <c r="C371" s="68" t="s">
        <v>34</v>
      </c>
      <c r="D371" s="407" t="s">
        <v>361</v>
      </c>
      <c r="E371" s="268" t="s">
        <v>327</v>
      </c>
      <c r="F371" s="179" t="s">
        <v>36</v>
      </c>
      <c r="G371" s="57">
        <v>44501</v>
      </c>
      <c r="H371" s="57">
        <v>44682</v>
      </c>
      <c r="I371" s="394">
        <v>30000</v>
      </c>
      <c r="J371" s="73">
        <v>0</v>
      </c>
      <c r="K371" s="113">
        <v>25</v>
      </c>
      <c r="L371" s="113">
        <f t="shared" si="124"/>
        <v>861</v>
      </c>
      <c r="M371" s="113">
        <f t="shared" si="125"/>
        <v>2130</v>
      </c>
      <c r="N371" s="73">
        <f t="shared" si="126"/>
        <v>345</v>
      </c>
      <c r="O371" s="73">
        <f t="shared" si="127"/>
        <v>912</v>
      </c>
      <c r="P371" s="73">
        <f t="shared" si="128"/>
        <v>2127</v>
      </c>
      <c r="Q371" s="145">
        <v>0</v>
      </c>
      <c r="R371" s="73">
        <f t="shared" si="129"/>
        <v>6375</v>
      </c>
      <c r="S371" s="73">
        <f t="shared" si="130"/>
        <v>1798</v>
      </c>
      <c r="T371" s="73">
        <f t="shared" si="131"/>
        <v>4602</v>
      </c>
      <c r="U371" s="115">
        <f t="shared" si="132"/>
        <v>28202</v>
      </c>
      <c r="V371" s="77">
        <v>112</v>
      </c>
    </row>
    <row r="372" spans="1:22" s="30" customFormat="1" ht="20.100000000000001" customHeight="1" x14ac:dyDescent="0.25">
      <c r="A372" s="66">
        <v>32</v>
      </c>
      <c r="B372" s="267" t="s">
        <v>397</v>
      </c>
      <c r="C372" s="68" t="s">
        <v>34</v>
      </c>
      <c r="D372" s="407" t="s">
        <v>361</v>
      </c>
      <c r="E372" s="268" t="s">
        <v>327</v>
      </c>
      <c r="F372" s="179" t="s">
        <v>36</v>
      </c>
      <c r="G372" s="57">
        <v>44501</v>
      </c>
      <c r="H372" s="57">
        <v>44682</v>
      </c>
      <c r="I372" s="394">
        <v>30000</v>
      </c>
      <c r="J372" s="73">
        <v>0</v>
      </c>
      <c r="K372" s="113">
        <v>25</v>
      </c>
      <c r="L372" s="113">
        <f t="shared" si="124"/>
        <v>861</v>
      </c>
      <c r="M372" s="113">
        <f t="shared" si="125"/>
        <v>2130</v>
      </c>
      <c r="N372" s="73">
        <f t="shared" si="126"/>
        <v>345</v>
      </c>
      <c r="O372" s="73">
        <f t="shared" si="127"/>
        <v>912</v>
      </c>
      <c r="P372" s="73">
        <f t="shared" si="128"/>
        <v>2127</v>
      </c>
      <c r="Q372" s="145">
        <v>0</v>
      </c>
      <c r="R372" s="73">
        <f t="shared" si="129"/>
        <v>6375</v>
      </c>
      <c r="S372" s="73">
        <f t="shared" si="130"/>
        <v>1798</v>
      </c>
      <c r="T372" s="73">
        <f t="shared" si="131"/>
        <v>4602</v>
      </c>
      <c r="U372" s="115">
        <f t="shared" si="132"/>
        <v>28202</v>
      </c>
      <c r="V372" s="77">
        <v>112</v>
      </c>
    </row>
    <row r="373" spans="1:22" s="30" customFormat="1" ht="20.100000000000001" customHeight="1" x14ac:dyDescent="0.25">
      <c r="A373" s="66">
        <v>33</v>
      </c>
      <c r="B373" s="395" t="s">
        <v>398</v>
      </c>
      <c r="C373" s="68" t="s">
        <v>34</v>
      </c>
      <c r="D373" s="407" t="s">
        <v>361</v>
      </c>
      <c r="E373" s="268" t="s">
        <v>327</v>
      </c>
      <c r="F373" s="179" t="s">
        <v>36</v>
      </c>
      <c r="G373" s="57">
        <v>44501</v>
      </c>
      <c r="H373" s="57">
        <v>44682</v>
      </c>
      <c r="I373" s="394">
        <v>30000</v>
      </c>
      <c r="J373" s="73">
        <v>0</v>
      </c>
      <c r="K373" s="113">
        <v>25</v>
      </c>
      <c r="L373" s="113">
        <f t="shared" si="124"/>
        <v>861</v>
      </c>
      <c r="M373" s="113">
        <f t="shared" si="125"/>
        <v>2130</v>
      </c>
      <c r="N373" s="73">
        <f t="shared" si="126"/>
        <v>345</v>
      </c>
      <c r="O373" s="73">
        <f t="shared" si="127"/>
        <v>912</v>
      </c>
      <c r="P373" s="73">
        <f t="shared" si="128"/>
        <v>2127</v>
      </c>
      <c r="Q373" s="145">
        <v>0</v>
      </c>
      <c r="R373" s="73">
        <f t="shared" si="129"/>
        <v>6375</v>
      </c>
      <c r="S373" s="73">
        <f t="shared" si="130"/>
        <v>1798</v>
      </c>
      <c r="T373" s="73">
        <f t="shared" si="131"/>
        <v>4602</v>
      </c>
      <c r="U373" s="115">
        <f t="shared" si="132"/>
        <v>28202</v>
      </c>
      <c r="V373" s="77">
        <v>112</v>
      </c>
    </row>
    <row r="374" spans="1:22" s="30" customFormat="1" ht="20.100000000000001" customHeight="1" x14ac:dyDescent="0.25">
      <c r="A374" s="66">
        <v>34</v>
      </c>
      <c r="B374" s="395" t="s">
        <v>399</v>
      </c>
      <c r="C374" s="68" t="s">
        <v>34</v>
      </c>
      <c r="D374" s="407" t="s">
        <v>361</v>
      </c>
      <c r="E374" s="268" t="s">
        <v>327</v>
      </c>
      <c r="F374" s="179" t="s">
        <v>36</v>
      </c>
      <c r="G374" s="57">
        <v>44501</v>
      </c>
      <c r="H374" s="57">
        <v>44682</v>
      </c>
      <c r="I374" s="394">
        <v>30000</v>
      </c>
      <c r="J374" s="73">
        <v>0</v>
      </c>
      <c r="K374" s="113">
        <v>25</v>
      </c>
      <c r="L374" s="113">
        <f t="shared" si="124"/>
        <v>861</v>
      </c>
      <c r="M374" s="113">
        <f t="shared" si="125"/>
        <v>2130</v>
      </c>
      <c r="N374" s="73">
        <f t="shared" si="126"/>
        <v>345</v>
      </c>
      <c r="O374" s="73">
        <f t="shared" si="127"/>
        <v>912</v>
      </c>
      <c r="P374" s="73">
        <f t="shared" si="128"/>
        <v>2127</v>
      </c>
      <c r="Q374" s="145">
        <v>0</v>
      </c>
      <c r="R374" s="73">
        <f t="shared" si="129"/>
        <v>6375</v>
      </c>
      <c r="S374" s="73">
        <f t="shared" si="130"/>
        <v>1798</v>
      </c>
      <c r="T374" s="73">
        <f t="shared" si="131"/>
        <v>4602</v>
      </c>
      <c r="U374" s="115">
        <f t="shared" si="132"/>
        <v>28202</v>
      </c>
      <c r="V374" s="77">
        <v>112</v>
      </c>
    </row>
    <row r="375" spans="1:22" s="30" customFormat="1" ht="20.100000000000001" customHeight="1" x14ac:dyDescent="0.25">
      <c r="A375" s="66">
        <v>35</v>
      </c>
      <c r="B375" s="395" t="s">
        <v>400</v>
      </c>
      <c r="C375" s="68" t="s">
        <v>34</v>
      </c>
      <c r="D375" s="407" t="s">
        <v>361</v>
      </c>
      <c r="E375" s="268" t="s">
        <v>327</v>
      </c>
      <c r="F375" s="179" t="s">
        <v>36</v>
      </c>
      <c r="G375" s="57">
        <v>44501</v>
      </c>
      <c r="H375" s="57">
        <v>44682</v>
      </c>
      <c r="I375" s="394">
        <v>30000</v>
      </c>
      <c r="J375" s="73">
        <v>0</v>
      </c>
      <c r="K375" s="113">
        <v>25</v>
      </c>
      <c r="L375" s="113">
        <f t="shared" si="124"/>
        <v>861</v>
      </c>
      <c r="M375" s="113">
        <f t="shared" si="125"/>
        <v>2130</v>
      </c>
      <c r="N375" s="73">
        <f t="shared" si="126"/>
        <v>345</v>
      </c>
      <c r="O375" s="73">
        <f t="shared" si="127"/>
        <v>912</v>
      </c>
      <c r="P375" s="73">
        <f t="shared" si="128"/>
        <v>2127</v>
      </c>
      <c r="Q375" s="145">
        <v>0</v>
      </c>
      <c r="R375" s="73">
        <f t="shared" si="129"/>
        <v>6375</v>
      </c>
      <c r="S375" s="73">
        <f t="shared" si="130"/>
        <v>1798</v>
      </c>
      <c r="T375" s="73">
        <f t="shared" si="131"/>
        <v>4602</v>
      </c>
      <c r="U375" s="115">
        <f t="shared" si="132"/>
        <v>28202</v>
      </c>
      <c r="V375" s="77">
        <v>112</v>
      </c>
    </row>
    <row r="376" spans="1:22" s="30" customFormat="1" ht="20.100000000000001" customHeight="1" x14ac:dyDescent="0.25">
      <c r="A376" s="66">
        <v>36</v>
      </c>
      <c r="B376" s="395" t="s">
        <v>401</v>
      </c>
      <c r="C376" s="68" t="s">
        <v>34</v>
      </c>
      <c r="D376" s="407" t="s">
        <v>361</v>
      </c>
      <c r="E376" s="268" t="s">
        <v>327</v>
      </c>
      <c r="F376" s="179" t="s">
        <v>36</v>
      </c>
      <c r="G376" s="57">
        <v>44501</v>
      </c>
      <c r="H376" s="57">
        <v>44682</v>
      </c>
      <c r="I376" s="394">
        <v>30000</v>
      </c>
      <c r="J376" s="73">
        <v>0</v>
      </c>
      <c r="K376" s="113">
        <v>25</v>
      </c>
      <c r="L376" s="113">
        <f t="shared" si="124"/>
        <v>861</v>
      </c>
      <c r="M376" s="113">
        <f t="shared" si="125"/>
        <v>2130</v>
      </c>
      <c r="N376" s="73">
        <f t="shared" si="126"/>
        <v>345</v>
      </c>
      <c r="O376" s="73">
        <f t="shared" si="127"/>
        <v>912</v>
      </c>
      <c r="P376" s="73">
        <f t="shared" si="128"/>
        <v>2127</v>
      </c>
      <c r="Q376" s="145">
        <v>0</v>
      </c>
      <c r="R376" s="73">
        <f t="shared" si="129"/>
        <v>6375</v>
      </c>
      <c r="S376" s="73">
        <f t="shared" si="130"/>
        <v>1798</v>
      </c>
      <c r="T376" s="73">
        <f t="shared" si="131"/>
        <v>4602</v>
      </c>
      <c r="U376" s="115">
        <f t="shared" si="132"/>
        <v>28202</v>
      </c>
      <c r="V376" s="77">
        <v>112</v>
      </c>
    </row>
    <row r="377" spans="1:22" s="30" customFormat="1" ht="20.100000000000001" customHeight="1" x14ac:dyDescent="0.25">
      <c r="A377" s="66">
        <v>37</v>
      </c>
      <c r="B377" s="267" t="s">
        <v>402</v>
      </c>
      <c r="C377" s="68" t="s">
        <v>34</v>
      </c>
      <c r="D377" s="407" t="s">
        <v>361</v>
      </c>
      <c r="E377" s="268" t="s">
        <v>327</v>
      </c>
      <c r="F377" s="179" t="s">
        <v>36</v>
      </c>
      <c r="G377" s="57">
        <v>44501</v>
      </c>
      <c r="H377" s="57">
        <v>44682</v>
      </c>
      <c r="I377" s="394">
        <v>30000</v>
      </c>
      <c r="J377" s="73">
        <v>0</v>
      </c>
      <c r="K377" s="113">
        <v>25</v>
      </c>
      <c r="L377" s="113">
        <f t="shared" si="124"/>
        <v>861</v>
      </c>
      <c r="M377" s="113">
        <f t="shared" si="125"/>
        <v>2130</v>
      </c>
      <c r="N377" s="73">
        <f t="shared" si="126"/>
        <v>345</v>
      </c>
      <c r="O377" s="73">
        <f t="shared" si="127"/>
        <v>912</v>
      </c>
      <c r="P377" s="73">
        <f t="shared" si="128"/>
        <v>2127</v>
      </c>
      <c r="Q377" s="145">
        <v>0</v>
      </c>
      <c r="R377" s="73">
        <f t="shared" si="129"/>
        <v>6375</v>
      </c>
      <c r="S377" s="73">
        <f t="shared" si="130"/>
        <v>1798</v>
      </c>
      <c r="T377" s="73">
        <f t="shared" si="131"/>
        <v>4602</v>
      </c>
      <c r="U377" s="115">
        <f t="shared" si="132"/>
        <v>28202</v>
      </c>
      <c r="V377" s="77">
        <v>112</v>
      </c>
    </row>
    <row r="378" spans="1:22" s="30" customFormat="1" ht="20.100000000000001" customHeight="1" x14ac:dyDescent="0.25">
      <c r="A378" s="66">
        <v>38</v>
      </c>
      <c r="B378" s="395" t="s">
        <v>403</v>
      </c>
      <c r="C378" s="68" t="s">
        <v>34</v>
      </c>
      <c r="D378" s="407" t="s">
        <v>361</v>
      </c>
      <c r="E378" s="268" t="s">
        <v>327</v>
      </c>
      <c r="F378" s="179" t="s">
        <v>36</v>
      </c>
      <c r="G378" s="71">
        <v>44440</v>
      </c>
      <c r="H378" s="307">
        <v>44621</v>
      </c>
      <c r="I378" s="394">
        <v>30000</v>
      </c>
      <c r="J378" s="73">
        <v>0</v>
      </c>
      <c r="K378" s="113">
        <v>25</v>
      </c>
      <c r="L378" s="113">
        <f>+I378*2.87%</f>
        <v>861</v>
      </c>
      <c r="M378" s="113">
        <f>+I378*7.1%</f>
        <v>2130</v>
      </c>
      <c r="N378" s="73">
        <f>+I378*1.15%</f>
        <v>345</v>
      </c>
      <c r="O378" s="73">
        <f>+I378*3.04%</f>
        <v>912</v>
      </c>
      <c r="P378" s="73">
        <f>+I378*7.09%</f>
        <v>2127</v>
      </c>
      <c r="Q378" s="145">
        <v>0</v>
      </c>
      <c r="R378" s="73">
        <f t="shared" si="129"/>
        <v>6375</v>
      </c>
      <c r="S378" s="73">
        <f t="shared" si="130"/>
        <v>1798</v>
      </c>
      <c r="T378" s="73">
        <f t="shared" si="131"/>
        <v>4602</v>
      </c>
      <c r="U378" s="115">
        <f t="shared" si="132"/>
        <v>28202</v>
      </c>
      <c r="V378" s="77">
        <v>112</v>
      </c>
    </row>
    <row r="379" spans="1:22" s="30" customFormat="1" ht="20.100000000000001" customHeight="1" x14ac:dyDescent="0.25">
      <c r="A379" s="66">
        <v>39</v>
      </c>
      <c r="B379" s="395" t="s">
        <v>404</v>
      </c>
      <c r="C379" s="68" t="s">
        <v>34</v>
      </c>
      <c r="D379" s="407" t="s">
        <v>361</v>
      </c>
      <c r="E379" s="268" t="s">
        <v>327</v>
      </c>
      <c r="F379" s="179" t="s">
        <v>36</v>
      </c>
      <c r="G379" s="71">
        <v>44348</v>
      </c>
      <c r="H379" s="78">
        <v>44531</v>
      </c>
      <c r="I379" s="394">
        <v>30000</v>
      </c>
      <c r="J379" s="73">
        <v>0</v>
      </c>
      <c r="K379" s="113">
        <v>25</v>
      </c>
      <c r="L379" s="113">
        <f t="shared" ref="L379:L393" si="133">+I379*2.87%</f>
        <v>861</v>
      </c>
      <c r="M379" s="113">
        <f t="shared" ref="M379:M393" si="134">+I379*7.1%</f>
        <v>2130</v>
      </c>
      <c r="N379" s="73">
        <f t="shared" ref="N379:N393" si="135">+I379*1.15%</f>
        <v>345</v>
      </c>
      <c r="O379" s="73">
        <f t="shared" ref="O379:O393" si="136">+I379*3.04%</f>
        <v>912</v>
      </c>
      <c r="P379" s="73">
        <f t="shared" ref="P379:P393" si="137">+I379*7.09%</f>
        <v>2127</v>
      </c>
      <c r="Q379" s="145">
        <v>0</v>
      </c>
      <c r="R379" s="73">
        <f t="shared" si="129"/>
        <v>6375</v>
      </c>
      <c r="S379" s="73">
        <f t="shared" si="130"/>
        <v>1798</v>
      </c>
      <c r="T379" s="73">
        <f t="shared" si="131"/>
        <v>4602</v>
      </c>
      <c r="U379" s="115">
        <f t="shared" si="132"/>
        <v>28202</v>
      </c>
      <c r="V379" s="77">
        <v>112</v>
      </c>
    </row>
    <row r="380" spans="1:22" s="30" customFormat="1" ht="20.100000000000001" customHeight="1" x14ac:dyDescent="0.25">
      <c r="A380" s="66">
        <v>40</v>
      </c>
      <c r="B380" s="395" t="s">
        <v>405</v>
      </c>
      <c r="C380" s="68" t="s">
        <v>34</v>
      </c>
      <c r="D380" s="407" t="s">
        <v>361</v>
      </c>
      <c r="E380" s="268" t="s">
        <v>327</v>
      </c>
      <c r="F380" s="179" t="s">
        <v>36</v>
      </c>
      <c r="G380" s="71">
        <v>44440</v>
      </c>
      <c r="H380" s="307">
        <v>44621</v>
      </c>
      <c r="I380" s="394">
        <v>30000</v>
      </c>
      <c r="J380" s="73">
        <v>0</v>
      </c>
      <c r="K380" s="113">
        <v>25</v>
      </c>
      <c r="L380" s="113">
        <f t="shared" si="133"/>
        <v>861</v>
      </c>
      <c r="M380" s="113">
        <f t="shared" si="134"/>
        <v>2130</v>
      </c>
      <c r="N380" s="73">
        <f t="shared" si="135"/>
        <v>345</v>
      </c>
      <c r="O380" s="73">
        <f t="shared" si="136"/>
        <v>912</v>
      </c>
      <c r="P380" s="73">
        <f t="shared" si="137"/>
        <v>2127</v>
      </c>
      <c r="Q380" s="145">
        <v>0</v>
      </c>
      <c r="R380" s="73">
        <f t="shared" si="129"/>
        <v>6375</v>
      </c>
      <c r="S380" s="73">
        <f t="shared" si="130"/>
        <v>1798</v>
      </c>
      <c r="T380" s="73">
        <f t="shared" si="131"/>
        <v>4602</v>
      </c>
      <c r="U380" s="115">
        <f t="shared" si="132"/>
        <v>28202</v>
      </c>
      <c r="V380" s="77">
        <v>112</v>
      </c>
    </row>
    <row r="381" spans="1:22" s="30" customFormat="1" ht="20.100000000000001" customHeight="1" x14ac:dyDescent="0.25">
      <c r="A381" s="66">
        <v>41</v>
      </c>
      <c r="B381" s="395" t="s">
        <v>406</v>
      </c>
      <c r="C381" s="68" t="s">
        <v>34</v>
      </c>
      <c r="D381" s="407" t="s">
        <v>361</v>
      </c>
      <c r="E381" s="268" t="s">
        <v>327</v>
      </c>
      <c r="F381" s="179" t="s">
        <v>36</v>
      </c>
      <c r="G381" s="71">
        <v>44440</v>
      </c>
      <c r="H381" s="307">
        <v>44621</v>
      </c>
      <c r="I381" s="394">
        <v>30000</v>
      </c>
      <c r="J381" s="73">
        <v>0</v>
      </c>
      <c r="K381" s="113">
        <v>25</v>
      </c>
      <c r="L381" s="113">
        <f t="shared" si="133"/>
        <v>861</v>
      </c>
      <c r="M381" s="113">
        <f t="shared" si="134"/>
        <v>2130</v>
      </c>
      <c r="N381" s="73">
        <f t="shared" si="135"/>
        <v>345</v>
      </c>
      <c r="O381" s="73">
        <f t="shared" si="136"/>
        <v>912</v>
      </c>
      <c r="P381" s="73">
        <f t="shared" si="137"/>
        <v>2127</v>
      </c>
      <c r="Q381" s="145">
        <v>0</v>
      </c>
      <c r="R381" s="73">
        <f t="shared" si="129"/>
        <v>6375</v>
      </c>
      <c r="S381" s="73">
        <f t="shared" si="130"/>
        <v>1798</v>
      </c>
      <c r="T381" s="73">
        <f t="shared" si="131"/>
        <v>4602</v>
      </c>
      <c r="U381" s="115">
        <f t="shared" si="132"/>
        <v>28202</v>
      </c>
      <c r="V381" s="77">
        <v>112</v>
      </c>
    </row>
    <row r="382" spans="1:22" s="30" customFormat="1" ht="20.100000000000001" customHeight="1" x14ac:dyDescent="0.25">
      <c r="A382" s="66">
        <v>42</v>
      </c>
      <c r="B382" s="395" t="s">
        <v>407</v>
      </c>
      <c r="C382" s="68" t="s">
        <v>34</v>
      </c>
      <c r="D382" s="407" t="s">
        <v>361</v>
      </c>
      <c r="E382" s="268" t="s">
        <v>327</v>
      </c>
      <c r="F382" s="179" t="s">
        <v>36</v>
      </c>
      <c r="G382" s="71">
        <v>44378</v>
      </c>
      <c r="H382" s="71">
        <v>44562</v>
      </c>
      <c r="I382" s="394">
        <v>30000</v>
      </c>
      <c r="J382" s="73">
        <v>0</v>
      </c>
      <c r="K382" s="113">
        <v>25</v>
      </c>
      <c r="L382" s="113">
        <f t="shared" si="133"/>
        <v>861</v>
      </c>
      <c r="M382" s="113">
        <f t="shared" si="134"/>
        <v>2130</v>
      </c>
      <c r="N382" s="73">
        <f t="shared" si="135"/>
        <v>345</v>
      </c>
      <c r="O382" s="73">
        <f t="shared" si="136"/>
        <v>912</v>
      </c>
      <c r="P382" s="73">
        <f t="shared" si="137"/>
        <v>2127</v>
      </c>
      <c r="Q382" s="145">
        <v>0</v>
      </c>
      <c r="R382" s="73">
        <f t="shared" si="129"/>
        <v>6375</v>
      </c>
      <c r="S382" s="73">
        <f t="shared" si="130"/>
        <v>1798</v>
      </c>
      <c r="T382" s="73">
        <f t="shared" si="131"/>
        <v>4602</v>
      </c>
      <c r="U382" s="115">
        <f t="shared" si="132"/>
        <v>28202</v>
      </c>
      <c r="V382" s="77">
        <v>112</v>
      </c>
    </row>
    <row r="383" spans="1:22" s="30" customFormat="1" ht="20.100000000000001" customHeight="1" x14ac:dyDescent="0.25">
      <c r="A383" s="66">
        <v>43</v>
      </c>
      <c r="B383" s="395" t="s">
        <v>408</v>
      </c>
      <c r="C383" s="68" t="s">
        <v>38</v>
      </c>
      <c r="D383" s="407" t="s">
        <v>361</v>
      </c>
      <c r="E383" s="268" t="s">
        <v>409</v>
      </c>
      <c r="F383" s="179" t="s">
        <v>36</v>
      </c>
      <c r="G383" s="71">
        <v>44440</v>
      </c>
      <c r="H383" s="307">
        <v>44621</v>
      </c>
      <c r="I383" s="394">
        <v>30000</v>
      </c>
      <c r="J383" s="73">
        <v>0</v>
      </c>
      <c r="K383" s="113">
        <v>25</v>
      </c>
      <c r="L383" s="113">
        <f t="shared" si="133"/>
        <v>861</v>
      </c>
      <c r="M383" s="113">
        <f t="shared" si="134"/>
        <v>2130</v>
      </c>
      <c r="N383" s="73">
        <f t="shared" si="135"/>
        <v>345</v>
      </c>
      <c r="O383" s="73">
        <f t="shared" si="136"/>
        <v>912</v>
      </c>
      <c r="P383" s="73">
        <f t="shared" si="137"/>
        <v>2127</v>
      </c>
      <c r="Q383" s="145">
        <v>0</v>
      </c>
      <c r="R383" s="73">
        <f t="shared" si="129"/>
        <v>6375</v>
      </c>
      <c r="S383" s="73">
        <f t="shared" si="130"/>
        <v>1798</v>
      </c>
      <c r="T383" s="73">
        <f t="shared" si="131"/>
        <v>4602</v>
      </c>
      <c r="U383" s="115">
        <f t="shared" si="132"/>
        <v>28202</v>
      </c>
      <c r="V383" s="77">
        <v>112</v>
      </c>
    </row>
    <row r="384" spans="1:22" s="30" customFormat="1" ht="20.100000000000001" customHeight="1" x14ac:dyDescent="0.25">
      <c r="A384" s="66">
        <v>44</v>
      </c>
      <c r="B384" s="395" t="s">
        <v>410</v>
      </c>
      <c r="C384" s="68" t="s">
        <v>34</v>
      </c>
      <c r="D384" s="407" t="s">
        <v>361</v>
      </c>
      <c r="E384" s="268" t="s">
        <v>327</v>
      </c>
      <c r="F384" s="179" t="s">
        <v>36</v>
      </c>
      <c r="G384" s="71">
        <v>44440</v>
      </c>
      <c r="H384" s="71">
        <v>44621</v>
      </c>
      <c r="I384" s="394">
        <v>30000</v>
      </c>
      <c r="J384" s="73">
        <v>0</v>
      </c>
      <c r="K384" s="113">
        <v>25</v>
      </c>
      <c r="L384" s="113">
        <f t="shared" si="133"/>
        <v>861</v>
      </c>
      <c r="M384" s="113">
        <f t="shared" si="134"/>
        <v>2130</v>
      </c>
      <c r="N384" s="73">
        <f t="shared" si="135"/>
        <v>345</v>
      </c>
      <c r="O384" s="73">
        <f t="shared" si="136"/>
        <v>912</v>
      </c>
      <c r="P384" s="73">
        <f t="shared" si="137"/>
        <v>2127</v>
      </c>
      <c r="Q384" s="145">
        <v>0</v>
      </c>
      <c r="R384" s="73">
        <f t="shared" si="129"/>
        <v>6375</v>
      </c>
      <c r="S384" s="73">
        <f t="shared" si="130"/>
        <v>1798</v>
      </c>
      <c r="T384" s="73">
        <f t="shared" si="131"/>
        <v>4602</v>
      </c>
      <c r="U384" s="115">
        <f t="shared" si="132"/>
        <v>28202</v>
      </c>
      <c r="V384" s="77">
        <v>112</v>
      </c>
    </row>
    <row r="385" spans="1:22" s="30" customFormat="1" ht="20.100000000000001" customHeight="1" x14ac:dyDescent="0.25">
      <c r="A385" s="66">
        <v>45</v>
      </c>
      <c r="B385" s="395" t="s">
        <v>411</v>
      </c>
      <c r="C385" s="68" t="s">
        <v>34</v>
      </c>
      <c r="D385" s="407" t="s">
        <v>361</v>
      </c>
      <c r="E385" s="268" t="s">
        <v>327</v>
      </c>
      <c r="F385" s="179" t="s">
        <v>36</v>
      </c>
      <c r="G385" s="71">
        <v>44440</v>
      </c>
      <c r="H385" s="71">
        <v>44621</v>
      </c>
      <c r="I385" s="394">
        <v>30000</v>
      </c>
      <c r="J385" s="73">
        <v>0</v>
      </c>
      <c r="K385" s="113">
        <v>25</v>
      </c>
      <c r="L385" s="113">
        <f t="shared" si="133"/>
        <v>861</v>
      </c>
      <c r="M385" s="113">
        <f t="shared" si="134"/>
        <v>2130</v>
      </c>
      <c r="N385" s="73">
        <f t="shared" si="135"/>
        <v>345</v>
      </c>
      <c r="O385" s="73">
        <f t="shared" si="136"/>
        <v>912</v>
      </c>
      <c r="P385" s="73">
        <f t="shared" si="137"/>
        <v>2127</v>
      </c>
      <c r="Q385" s="145">
        <v>0</v>
      </c>
      <c r="R385" s="73">
        <f t="shared" si="129"/>
        <v>6375</v>
      </c>
      <c r="S385" s="73">
        <f t="shared" si="130"/>
        <v>1798</v>
      </c>
      <c r="T385" s="73">
        <f t="shared" si="131"/>
        <v>4602</v>
      </c>
      <c r="U385" s="115">
        <f t="shared" si="132"/>
        <v>28202</v>
      </c>
      <c r="V385" s="77">
        <v>112</v>
      </c>
    </row>
    <row r="386" spans="1:22" s="30" customFormat="1" ht="20.100000000000001" customHeight="1" x14ac:dyDescent="0.25">
      <c r="A386" s="66">
        <v>46</v>
      </c>
      <c r="B386" s="395" t="s">
        <v>412</v>
      </c>
      <c r="C386" s="68" t="s">
        <v>34</v>
      </c>
      <c r="D386" s="407" t="s">
        <v>361</v>
      </c>
      <c r="E386" s="268" t="s">
        <v>327</v>
      </c>
      <c r="F386" s="179" t="s">
        <v>36</v>
      </c>
      <c r="G386" s="57">
        <v>44501</v>
      </c>
      <c r="H386" s="57">
        <v>44682</v>
      </c>
      <c r="I386" s="394">
        <v>30000</v>
      </c>
      <c r="J386" s="73">
        <v>0</v>
      </c>
      <c r="K386" s="113">
        <v>25</v>
      </c>
      <c r="L386" s="113">
        <f t="shared" si="133"/>
        <v>861</v>
      </c>
      <c r="M386" s="113">
        <f t="shared" si="134"/>
        <v>2130</v>
      </c>
      <c r="N386" s="73">
        <f t="shared" si="135"/>
        <v>345</v>
      </c>
      <c r="O386" s="73">
        <f t="shared" si="136"/>
        <v>912</v>
      </c>
      <c r="P386" s="73">
        <f t="shared" si="137"/>
        <v>2127</v>
      </c>
      <c r="Q386" s="145">
        <v>0</v>
      </c>
      <c r="R386" s="73">
        <f t="shared" si="129"/>
        <v>6375</v>
      </c>
      <c r="S386" s="73">
        <f t="shared" si="130"/>
        <v>1798</v>
      </c>
      <c r="T386" s="73">
        <f t="shared" si="131"/>
        <v>4602</v>
      </c>
      <c r="U386" s="115">
        <f t="shared" si="132"/>
        <v>28202</v>
      </c>
      <c r="V386" s="77">
        <v>112</v>
      </c>
    </row>
    <row r="387" spans="1:22" s="30" customFormat="1" ht="20.100000000000001" customHeight="1" x14ac:dyDescent="0.25">
      <c r="A387" s="66">
        <v>47</v>
      </c>
      <c r="B387" s="395" t="s">
        <v>413</v>
      </c>
      <c r="C387" s="68" t="s">
        <v>34</v>
      </c>
      <c r="D387" s="407" t="s">
        <v>361</v>
      </c>
      <c r="E387" s="268" t="s">
        <v>327</v>
      </c>
      <c r="F387" s="179" t="s">
        <v>36</v>
      </c>
      <c r="G387" s="57">
        <v>44501</v>
      </c>
      <c r="H387" s="57">
        <v>44682</v>
      </c>
      <c r="I387" s="394">
        <v>30000</v>
      </c>
      <c r="J387" s="73">
        <v>0</v>
      </c>
      <c r="K387" s="113">
        <v>25</v>
      </c>
      <c r="L387" s="113">
        <f t="shared" si="133"/>
        <v>861</v>
      </c>
      <c r="M387" s="113">
        <f t="shared" si="134"/>
        <v>2130</v>
      </c>
      <c r="N387" s="73">
        <f t="shared" si="135"/>
        <v>345</v>
      </c>
      <c r="O387" s="73">
        <f t="shared" si="136"/>
        <v>912</v>
      </c>
      <c r="P387" s="73">
        <f t="shared" si="137"/>
        <v>2127</v>
      </c>
      <c r="Q387" s="145">
        <v>0</v>
      </c>
      <c r="R387" s="73">
        <f t="shared" si="129"/>
        <v>6375</v>
      </c>
      <c r="S387" s="73">
        <f t="shared" si="130"/>
        <v>1798</v>
      </c>
      <c r="T387" s="73">
        <f t="shared" si="131"/>
        <v>4602</v>
      </c>
      <c r="U387" s="115">
        <f t="shared" si="132"/>
        <v>28202</v>
      </c>
      <c r="V387" s="77">
        <v>112</v>
      </c>
    </row>
    <row r="388" spans="1:22" s="30" customFormat="1" ht="20.100000000000001" customHeight="1" x14ac:dyDescent="0.25">
      <c r="A388" s="66">
        <v>48</v>
      </c>
      <c r="B388" s="395" t="s">
        <v>414</v>
      </c>
      <c r="C388" s="68" t="s">
        <v>34</v>
      </c>
      <c r="D388" s="407" t="s">
        <v>361</v>
      </c>
      <c r="E388" s="268" t="s">
        <v>327</v>
      </c>
      <c r="F388" s="179" t="s">
        <v>36</v>
      </c>
      <c r="G388" s="71">
        <v>44378</v>
      </c>
      <c r="H388" s="71">
        <v>44562</v>
      </c>
      <c r="I388" s="394">
        <v>30000</v>
      </c>
      <c r="J388" s="73">
        <v>0</v>
      </c>
      <c r="K388" s="113">
        <v>25</v>
      </c>
      <c r="L388" s="113">
        <f t="shared" si="133"/>
        <v>861</v>
      </c>
      <c r="M388" s="113">
        <f t="shared" si="134"/>
        <v>2130</v>
      </c>
      <c r="N388" s="73">
        <f t="shared" si="135"/>
        <v>345</v>
      </c>
      <c r="O388" s="73">
        <f t="shared" si="136"/>
        <v>912</v>
      </c>
      <c r="P388" s="73">
        <f t="shared" si="137"/>
        <v>2127</v>
      </c>
      <c r="Q388" s="145">
        <v>0</v>
      </c>
      <c r="R388" s="73">
        <f t="shared" si="129"/>
        <v>6375</v>
      </c>
      <c r="S388" s="73">
        <f t="shared" si="130"/>
        <v>1798</v>
      </c>
      <c r="T388" s="73">
        <f t="shared" si="131"/>
        <v>4602</v>
      </c>
      <c r="U388" s="115">
        <f t="shared" si="132"/>
        <v>28202</v>
      </c>
      <c r="V388" s="77">
        <v>112</v>
      </c>
    </row>
    <row r="389" spans="1:22" s="30" customFormat="1" ht="20.100000000000001" customHeight="1" x14ac:dyDescent="0.25">
      <c r="A389" s="66">
        <v>49</v>
      </c>
      <c r="B389" s="395" t="s">
        <v>415</v>
      </c>
      <c r="C389" s="68" t="s">
        <v>34</v>
      </c>
      <c r="D389" s="407" t="s">
        <v>361</v>
      </c>
      <c r="E389" s="268" t="s">
        <v>327</v>
      </c>
      <c r="F389" s="179" t="s">
        <v>36</v>
      </c>
      <c r="G389" s="71">
        <v>44378</v>
      </c>
      <c r="H389" s="71">
        <v>44562</v>
      </c>
      <c r="I389" s="394">
        <v>30000</v>
      </c>
      <c r="J389" s="73">
        <v>0</v>
      </c>
      <c r="K389" s="113">
        <v>25</v>
      </c>
      <c r="L389" s="113">
        <f t="shared" si="133"/>
        <v>861</v>
      </c>
      <c r="M389" s="113">
        <f t="shared" si="134"/>
        <v>2130</v>
      </c>
      <c r="N389" s="73">
        <f t="shared" si="135"/>
        <v>345</v>
      </c>
      <c r="O389" s="73">
        <f t="shared" si="136"/>
        <v>912</v>
      </c>
      <c r="P389" s="73">
        <f t="shared" si="137"/>
        <v>2127</v>
      </c>
      <c r="Q389" s="145">
        <v>0</v>
      </c>
      <c r="R389" s="73">
        <f t="shared" si="129"/>
        <v>6375</v>
      </c>
      <c r="S389" s="73">
        <f t="shared" si="130"/>
        <v>1798</v>
      </c>
      <c r="T389" s="73">
        <f t="shared" si="131"/>
        <v>4602</v>
      </c>
      <c r="U389" s="115">
        <f t="shared" si="132"/>
        <v>28202</v>
      </c>
      <c r="V389" s="77">
        <v>112</v>
      </c>
    </row>
    <row r="390" spans="1:22" s="30" customFormat="1" ht="20.100000000000001" customHeight="1" x14ac:dyDescent="0.25">
      <c r="A390" s="66">
        <v>50</v>
      </c>
      <c r="B390" s="395" t="s">
        <v>416</v>
      </c>
      <c r="C390" s="68" t="s">
        <v>34</v>
      </c>
      <c r="D390" s="407" t="s">
        <v>361</v>
      </c>
      <c r="E390" s="268" t="s">
        <v>327</v>
      </c>
      <c r="F390" s="179" t="s">
        <v>36</v>
      </c>
      <c r="G390" s="71">
        <v>44378</v>
      </c>
      <c r="H390" s="71">
        <v>44562</v>
      </c>
      <c r="I390" s="394">
        <v>30000</v>
      </c>
      <c r="J390" s="73">
        <v>0</v>
      </c>
      <c r="K390" s="113">
        <v>25</v>
      </c>
      <c r="L390" s="113">
        <f t="shared" si="133"/>
        <v>861</v>
      </c>
      <c r="M390" s="113">
        <f t="shared" si="134"/>
        <v>2130</v>
      </c>
      <c r="N390" s="73">
        <f t="shared" si="135"/>
        <v>345</v>
      </c>
      <c r="O390" s="73">
        <f t="shared" si="136"/>
        <v>912</v>
      </c>
      <c r="P390" s="73">
        <f t="shared" si="137"/>
        <v>2127</v>
      </c>
      <c r="Q390" s="145">
        <v>0</v>
      </c>
      <c r="R390" s="73">
        <f t="shared" si="129"/>
        <v>6375</v>
      </c>
      <c r="S390" s="73">
        <f t="shared" si="130"/>
        <v>1798</v>
      </c>
      <c r="T390" s="73">
        <f t="shared" si="131"/>
        <v>4602</v>
      </c>
      <c r="U390" s="115">
        <f t="shared" si="132"/>
        <v>28202</v>
      </c>
      <c r="V390" s="77">
        <v>112</v>
      </c>
    </row>
    <row r="391" spans="1:22" s="30" customFormat="1" ht="20.100000000000001" customHeight="1" x14ac:dyDescent="0.25">
      <c r="A391" s="66">
        <v>51</v>
      </c>
      <c r="B391" s="395" t="s">
        <v>417</v>
      </c>
      <c r="C391" s="68" t="s">
        <v>34</v>
      </c>
      <c r="D391" s="407" t="s">
        <v>361</v>
      </c>
      <c r="E391" s="268" t="s">
        <v>327</v>
      </c>
      <c r="F391" s="179" t="s">
        <v>36</v>
      </c>
      <c r="G391" s="71">
        <v>44378</v>
      </c>
      <c r="H391" s="71">
        <v>44562</v>
      </c>
      <c r="I391" s="394">
        <v>30000</v>
      </c>
      <c r="J391" s="73">
        <v>0</v>
      </c>
      <c r="K391" s="113">
        <v>25</v>
      </c>
      <c r="L391" s="113">
        <f t="shared" si="133"/>
        <v>861</v>
      </c>
      <c r="M391" s="113">
        <f t="shared" si="134"/>
        <v>2130</v>
      </c>
      <c r="N391" s="73">
        <f t="shared" si="135"/>
        <v>345</v>
      </c>
      <c r="O391" s="73">
        <f t="shared" si="136"/>
        <v>912</v>
      </c>
      <c r="P391" s="73">
        <f t="shared" si="137"/>
        <v>2127</v>
      </c>
      <c r="Q391" s="145">
        <v>0</v>
      </c>
      <c r="R391" s="73">
        <f t="shared" si="129"/>
        <v>6375</v>
      </c>
      <c r="S391" s="73">
        <f t="shared" si="130"/>
        <v>1798</v>
      </c>
      <c r="T391" s="73">
        <f t="shared" si="131"/>
        <v>4602</v>
      </c>
      <c r="U391" s="115">
        <f t="shared" si="132"/>
        <v>28202</v>
      </c>
      <c r="V391" s="77">
        <v>112</v>
      </c>
    </row>
    <row r="392" spans="1:22" s="30" customFormat="1" ht="20.100000000000001" customHeight="1" x14ac:dyDescent="0.25">
      <c r="A392" s="66">
        <v>52</v>
      </c>
      <c r="B392" s="395" t="s">
        <v>418</v>
      </c>
      <c r="C392" s="68" t="s">
        <v>34</v>
      </c>
      <c r="D392" s="407" t="s">
        <v>361</v>
      </c>
      <c r="E392" s="268" t="s">
        <v>327</v>
      </c>
      <c r="F392" s="179" t="s">
        <v>36</v>
      </c>
      <c r="G392" s="71">
        <v>44378</v>
      </c>
      <c r="H392" s="71">
        <v>44562</v>
      </c>
      <c r="I392" s="394">
        <v>30000</v>
      </c>
      <c r="J392" s="73">
        <v>0</v>
      </c>
      <c r="K392" s="113">
        <v>25</v>
      </c>
      <c r="L392" s="113">
        <f t="shared" si="133"/>
        <v>861</v>
      </c>
      <c r="M392" s="113">
        <f t="shared" si="134"/>
        <v>2130</v>
      </c>
      <c r="N392" s="73">
        <f t="shared" si="135"/>
        <v>345</v>
      </c>
      <c r="O392" s="73">
        <f t="shared" si="136"/>
        <v>912</v>
      </c>
      <c r="P392" s="73">
        <f t="shared" si="137"/>
        <v>2127</v>
      </c>
      <c r="Q392" s="145">
        <v>0</v>
      </c>
      <c r="R392" s="73">
        <f t="shared" si="129"/>
        <v>6375</v>
      </c>
      <c r="S392" s="73">
        <f t="shared" si="130"/>
        <v>1798</v>
      </c>
      <c r="T392" s="73">
        <f t="shared" si="131"/>
        <v>4602</v>
      </c>
      <c r="U392" s="115">
        <f t="shared" si="132"/>
        <v>28202</v>
      </c>
      <c r="V392" s="77">
        <v>112</v>
      </c>
    </row>
    <row r="393" spans="1:22" s="30" customFormat="1" ht="20.100000000000001" customHeight="1" x14ac:dyDescent="0.25">
      <c r="A393" s="66">
        <v>53</v>
      </c>
      <c r="B393" s="395" t="s">
        <v>419</v>
      </c>
      <c r="C393" s="68" t="s">
        <v>34</v>
      </c>
      <c r="D393" s="407" t="s">
        <v>361</v>
      </c>
      <c r="E393" s="268" t="s">
        <v>327</v>
      </c>
      <c r="F393" s="179" t="s">
        <v>36</v>
      </c>
      <c r="G393" s="71">
        <v>44440</v>
      </c>
      <c r="H393" s="71">
        <v>44621</v>
      </c>
      <c r="I393" s="394">
        <v>30000</v>
      </c>
      <c r="J393" s="73">
        <v>0</v>
      </c>
      <c r="K393" s="113">
        <v>25</v>
      </c>
      <c r="L393" s="113">
        <f t="shared" si="133"/>
        <v>861</v>
      </c>
      <c r="M393" s="113">
        <f t="shared" si="134"/>
        <v>2130</v>
      </c>
      <c r="N393" s="73">
        <f t="shared" si="135"/>
        <v>345</v>
      </c>
      <c r="O393" s="73">
        <f t="shared" si="136"/>
        <v>912</v>
      </c>
      <c r="P393" s="73">
        <f t="shared" si="137"/>
        <v>2127</v>
      </c>
      <c r="Q393" s="145">
        <v>0</v>
      </c>
      <c r="R393" s="73">
        <f t="shared" si="129"/>
        <v>6375</v>
      </c>
      <c r="S393" s="73">
        <f t="shared" si="130"/>
        <v>1798</v>
      </c>
      <c r="T393" s="73">
        <f t="shared" si="131"/>
        <v>4602</v>
      </c>
      <c r="U393" s="115">
        <f t="shared" si="132"/>
        <v>28202</v>
      </c>
      <c r="V393" s="77">
        <v>112</v>
      </c>
    </row>
    <row r="394" spans="1:22" s="30" customFormat="1" ht="20.100000000000001" customHeight="1" x14ac:dyDescent="0.25">
      <c r="A394" s="66">
        <v>54</v>
      </c>
      <c r="B394" s="395" t="s">
        <v>420</v>
      </c>
      <c r="C394" s="68" t="s">
        <v>34</v>
      </c>
      <c r="D394" s="407" t="s">
        <v>361</v>
      </c>
      <c r="E394" s="268" t="s">
        <v>327</v>
      </c>
      <c r="F394" s="179" t="s">
        <v>36</v>
      </c>
      <c r="G394" s="71">
        <v>44470</v>
      </c>
      <c r="H394" s="71">
        <v>44652</v>
      </c>
      <c r="I394" s="394">
        <v>26250</v>
      </c>
      <c r="J394" s="73">
        <v>0</v>
      </c>
      <c r="K394" s="113">
        <v>25</v>
      </c>
      <c r="L394" s="113">
        <f>+I394*2.87%</f>
        <v>753.375</v>
      </c>
      <c r="M394" s="113">
        <f>+I394*7.1%</f>
        <v>1863.7499999999998</v>
      </c>
      <c r="N394" s="73">
        <f>+I394*1.15%</f>
        <v>301.875</v>
      </c>
      <c r="O394" s="73">
        <f>+I394*3.04%</f>
        <v>798</v>
      </c>
      <c r="P394" s="73">
        <f>+I394*7.09%</f>
        <v>1861.1250000000002</v>
      </c>
      <c r="Q394" s="145">
        <v>0</v>
      </c>
      <c r="R394" s="73">
        <f t="shared" si="129"/>
        <v>5578.125</v>
      </c>
      <c r="S394" s="73">
        <f t="shared" si="130"/>
        <v>1576.375</v>
      </c>
      <c r="T394" s="73">
        <f t="shared" si="131"/>
        <v>4026.75</v>
      </c>
      <c r="U394" s="115">
        <f t="shared" si="132"/>
        <v>24673.625</v>
      </c>
      <c r="V394" s="77">
        <v>112</v>
      </c>
    </row>
    <row r="395" spans="1:22" s="30" customFormat="1" ht="20.100000000000001" customHeight="1" x14ac:dyDescent="0.25">
      <c r="A395" s="66">
        <v>55</v>
      </c>
      <c r="B395" s="395" t="s">
        <v>421</v>
      </c>
      <c r="C395" s="68" t="s">
        <v>34</v>
      </c>
      <c r="D395" s="407" t="s">
        <v>361</v>
      </c>
      <c r="E395" s="268" t="s">
        <v>327</v>
      </c>
      <c r="F395" s="179" t="s">
        <v>36</v>
      </c>
      <c r="G395" s="71">
        <v>44470</v>
      </c>
      <c r="H395" s="71">
        <v>44652</v>
      </c>
      <c r="I395" s="394">
        <v>26250</v>
      </c>
      <c r="J395" s="73">
        <v>0</v>
      </c>
      <c r="K395" s="113">
        <v>25</v>
      </c>
      <c r="L395" s="113">
        <f>+I395*2.87%</f>
        <v>753.375</v>
      </c>
      <c r="M395" s="113">
        <f>+I395*7.1%</f>
        <v>1863.7499999999998</v>
      </c>
      <c r="N395" s="73">
        <f>+I395*1.15%</f>
        <v>301.875</v>
      </c>
      <c r="O395" s="73">
        <f>+I395*3.04%</f>
        <v>798</v>
      </c>
      <c r="P395" s="73">
        <f>+I395*7.09%</f>
        <v>1861.1250000000002</v>
      </c>
      <c r="Q395" s="145">
        <v>0</v>
      </c>
      <c r="R395" s="73">
        <f t="shared" si="129"/>
        <v>5578.125</v>
      </c>
      <c r="S395" s="73">
        <f t="shared" si="130"/>
        <v>1576.375</v>
      </c>
      <c r="T395" s="73">
        <f t="shared" si="131"/>
        <v>4026.75</v>
      </c>
      <c r="U395" s="115">
        <f t="shared" si="132"/>
        <v>24673.625</v>
      </c>
      <c r="V395" s="77">
        <v>112</v>
      </c>
    </row>
    <row r="396" spans="1:22" s="30" customFormat="1" ht="20.100000000000001" customHeight="1" x14ac:dyDescent="0.25">
      <c r="A396" s="66">
        <v>56</v>
      </c>
      <c r="B396" s="395" t="s">
        <v>422</v>
      </c>
      <c r="C396" s="68" t="s">
        <v>38</v>
      </c>
      <c r="D396" s="407" t="s">
        <v>361</v>
      </c>
      <c r="E396" s="268" t="s">
        <v>327</v>
      </c>
      <c r="F396" s="179" t="s">
        <v>36</v>
      </c>
      <c r="G396" s="71">
        <v>44470</v>
      </c>
      <c r="H396" s="71">
        <v>44652</v>
      </c>
      <c r="I396" s="394">
        <v>26250</v>
      </c>
      <c r="J396" s="73">
        <v>0</v>
      </c>
      <c r="K396" s="113">
        <v>25</v>
      </c>
      <c r="L396" s="113">
        <f>+I396*2.87%</f>
        <v>753.375</v>
      </c>
      <c r="M396" s="113">
        <f>+I396*7.1%</f>
        <v>1863.7499999999998</v>
      </c>
      <c r="N396" s="73">
        <f>+I396*1.15%</f>
        <v>301.875</v>
      </c>
      <c r="O396" s="73">
        <f>+I396*3.04%</f>
        <v>798</v>
      </c>
      <c r="P396" s="73">
        <f>+I396*7.09%</f>
        <v>1861.1250000000002</v>
      </c>
      <c r="Q396" s="145">
        <v>0</v>
      </c>
      <c r="R396" s="73">
        <f t="shared" si="129"/>
        <v>5578.125</v>
      </c>
      <c r="S396" s="73">
        <f t="shared" si="130"/>
        <v>1576.375</v>
      </c>
      <c r="T396" s="73">
        <f t="shared" si="131"/>
        <v>4026.75</v>
      </c>
      <c r="U396" s="115">
        <f t="shared" si="132"/>
        <v>24673.625</v>
      </c>
      <c r="V396" s="77">
        <v>112</v>
      </c>
    </row>
    <row r="397" spans="1:22" s="30" customFormat="1" ht="20.100000000000001" customHeight="1" x14ac:dyDescent="0.25">
      <c r="A397" s="66">
        <v>57</v>
      </c>
      <c r="B397" s="395" t="s">
        <v>423</v>
      </c>
      <c r="C397" s="68" t="s">
        <v>38</v>
      </c>
      <c r="D397" s="407" t="s">
        <v>361</v>
      </c>
      <c r="E397" s="268" t="s">
        <v>327</v>
      </c>
      <c r="F397" s="179" t="s">
        <v>36</v>
      </c>
      <c r="G397" s="71">
        <v>44470</v>
      </c>
      <c r="H397" s="71">
        <v>44652</v>
      </c>
      <c r="I397" s="394">
        <v>26250</v>
      </c>
      <c r="J397" s="73">
        <v>0</v>
      </c>
      <c r="K397" s="113">
        <v>25</v>
      </c>
      <c r="L397" s="113">
        <f>+I397*2.87%</f>
        <v>753.375</v>
      </c>
      <c r="M397" s="113">
        <f>+I397*7.1%</f>
        <v>1863.7499999999998</v>
      </c>
      <c r="N397" s="73">
        <f>+I397*1.15%</f>
        <v>301.875</v>
      </c>
      <c r="O397" s="73">
        <f>+I397*3.04%</f>
        <v>798</v>
      </c>
      <c r="P397" s="73">
        <f>+I397*7.09%</f>
        <v>1861.1250000000002</v>
      </c>
      <c r="Q397" s="145">
        <v>0</v>
      </c>
      <c r="R397" s="73">
        <f t="shared" si="129"/>
        <v>5578.125</v>
      </c>
      <c r="S397" s="73">
        <f t="shared" si="130"/>
        <v>1576.375</v>
      </c>
      <c r="T397" s="73">
        <f t="shared" si="131"/>
        <v>4026.75</v>
      </c>
      <c r="U397" s="115">
        <f t="shared" si="132"/>
        <v>24673.625</v>
      </c>
      <c r="V397" s="77">
        <v>112</v>
      </c>
    </row>
    <row r="398" spans="1:22" s="30" customFormat="1" ht="20.100000000000001" customHeight="1" x14ac:dyDescent="0.25">
      <c r="A398" s="66">
        <v>58</v>
      </c>
      <c r="B398" s="395" t="s">
        <v>424</v>
      </c>
      <c r="C398" s="68" t="s">
        <v>38</v>
      </c>
      <c r="D398" s="407" t="s">
        <v>361</v>
      </c>
      <c r="E398" s="268" t="s">
        <v>327</v>
      </c>
      <c r="F398" s="179" t="s">
        <v>36</v>
      </c>
      <c r="G398" s="71">
        <v>44470</v>
      </c>
      <c r="H398" s="71">
        <v>44652</v>
      </c>
      <c r="I398" s="394">
        <v>26250</v>
      </c>
      <c r="J398" s="73">
        <v>0</v>
      </c>
      <c r="K398" s="113">
        <v>25</v>
      </c>
      <c r="L398" s="113">
        <f>+I398*2.87%</f>
        <v>753.375</v>
      </c>
      <c r="M398" s="113">
        <f>+I398*7.1%</f>
        <v>1863.7499999999998</v>
      </c>
      <c r="N398" s="73">
        <f>+I398*1.15%</f>
        <v>301.875</v>
      </c>
      <c r="O398" s="73">
        <f>+I398*3.04%</f>
        <v>798</v>
      </c>
      <c r="P398" s="73">
        <f>+I398*7.09%</f>
        <v>1861.1250000000002</v>
      </c>
      <c r="Q398" s="145">
        <v>0</v>
      </c>
      <c r="R398" s="73">
        <f t="shared" si="129"/>
        <v>5578.125</v>
      </c>
      <c r="S398" s="73">
        <f t="shared" si="130"/>
        <v>1576.375</v>
      </c>
      <c r="T398" s="73">
        <f t="shared" si="131"/>
        <v>4026.75</v>
      </c>
      <c r="U398" s="115">
        <f t="shared" si="132"/>
        <v>24673.625</v>
      </c>
      <c r="V398" s="77">
        <v>112</v>
      </c>
    </row>
    <row r="399" spans="1:22" s="30" customFormat="1" ht="20.100000000000001" customHeight="1" x14ac:dyDescent="0.25">
      <c r="A399" s="66">
        <v>59</v>
      </c>
      <c r="B399" s="395" t="s">
        <v>425</v>
      </c>
      <c r="C399" s="68" t="s">
        <v>38</v>
      </c>
      <c r="D399" s="407" t="s">
        <v>361</v>
      </c>
      <c r="E399" s="268" t="s">
        <v>371</v>
      </c>
      <c r="F399" s="179" t="s">
        <v>36</v>
      </c>
      <c r="G399" s="57">
        <v>44501</v>
      </c>
      <c r="H399" s="57">
        <v>44682</v>
      </c>
      <c r="I399" s="394">
        <v>26250</v>
      </c>
      <c r="J399" s="73">
        <v>0</v>
      </c>
      <c r="K399" s="113">
        <v>25</v>
      </c>
      <c r="L399" s="113">
        <f t="shared" ref="L399:L412" si="138">+I399*2.87%</f>
        <v>753.375</v>
      </c>
      <c r="M399" s="113">
        <f t="shared" ref="M399:M412" si="139">+I399*7.1%</f>
        <v>1863.7499999999998</v>
      </c>
      <c r="N399" s="73">
        <f t="shared" ref="N399:N412" si="140">+I399*1.15%</f>
        <v>301.875</v>
      </c>
      <c r="O399" s="73">
        <f t="shared" ref="O399:O412" si="141">+I399*3.04%</f>
        <v>798</v>
      </c>
      <c r="P399" s="73">
        <f t="shared" ref="P399:P412" si="142">+I399*7.09%</f>
        <v>1861.1250000000002</v>
      </c>
      <c r="Q399" s="145">
        <v>0</v>
      </c>
      <c r="R399" s="73">
        <f t="shared" si="129"/>
        <v>5578.125</v>
      </c>
      <c r="S399" s="73">
        <f t="shared" si="130"/>
        <v>1576.375</v>
      </c>
      <c r="T399" s="73">
        <f t="shared" si="131"/>
        <v>4026.75</v>
      </c>
      <c r="U399" s="115">
        <f t="shared" si="132"/>
        <v>24673.625</v>
      </c>
      <c r="V399" s="77">
        <v>112</v>
      </c>
    </row>
    <row r="400" spans="1:22" s="30" customFormat="1" ht="20.100000000000001" customHeight="1" x14ac:dyDescent="0.25">
      <c r="A400" s="66">
        <v>60</v>
      </c>
      <c r="B400" s="395" t="s">
        <v>426</v>
      </c>
      <c r="C400" s="68" t="s">
        <v>38</v>
      </c>
      <c r="D400" s="407" t="s">
        <v>361</v>
      </c>
      <c r="E400" s="268" t="s">
        <v>371</v>
      </c>
      <c r="F400" s="179" t="s">
        <v>36</v>
      </c>
      <c r="G400" s="71">
        <v>44409</v>
      </c>
      <c r="H400" s="71">
        <v>44593</v>
      </c>
      <c r="I400" s="394">
        <v>26250</v>
      </c>
      <c r="J400" s="73">
        <v>0</v>
      </c>
      <c r="K400" s="113">
        <v>25</v>
      </c>
      <c r="L400" s="113">
        <f t="shared" si="138"/>
        <v>753.375</v>
      </c>
      <c r="M400" s="113">
        <f t="shared" si="139"/>
        <v>1863.7499999999998</v>
      </c>
      <c r="N400" s="73">
        <f t="shared" si="140"/>
        <v>301.875</v>
      </c>
      <c r="O400" s="73">
        <f t="shared" si="141"/>
        <v>798</v>
      </c>
      <c r="P400" s="73">
        <f t="shared" si="142"/>
        <v>1861.1250000000002</v>
      </c>
      <c r="Q400" s="145">
        <v>0</v>
      </c>
      <c r="R400" s="73">
        <f t="shared" si="129"/>
        <v>5578.125</v>
      </c>
      <c r="S400" s="73">
        <f t="shared" si="130"/>
        <v>1576.375</v>
      </c>
      <c r="T400" s="73">
        <f t="shared" si="131"/>
        <v>4026.75</v>
      </c>
      <c r="U400" s="115">
        <f t="shared" si="132"/>
        <v>24673.625</v>
      </c>
      <c r="V400" s="77">
        <v>112</v>
      </c>
    </row>
    <row r="401" spans="1:22" s="30" customFormat="1" ht="20.100000000000001" customHeight="1" x14ac:dyDescent="0.25">
      <c r="A401" s="66">
        <v>61</v>
      </c>
      <c r="B401" s="395" t="s">
        <v>427</v>
      </c>
      <c r="C401" s="68" t="s">
        <v>38</v>
      </c>
      <c r="D401" s="407" t="s">
        <v>361</v>
      </c>
      <c r="E401" s="268" t="s">
        <v>371</v>
      </c>
      <c r="F401" s="179" t="s">
        <v>36</v>
      </c>
      <c r="G401" s="71">
        <v>44470</v>
      </c>
      <c r="H401" s="71">
        <v>44652</v>
      </c>
      <c r="I401" s="394">
        <v>26250</v>
      </c>
      <c r="J401" s="73">
        <v>0</v>
      </c>
      <c r="K401" s="113">
        <v>25</v>
      </c>
      <c r="L401" s="113">
        <f t="shared" si="138"/>
        <v>753.375</v>
      </c>
      <c r="M401" s="113">
        <f t="shared" si="139"/>
        <v>1863.7499999999998</v>
      </c>
      <c r="N401" s="73">
        <f t="shared" si="140"/>
        <v>301.875</v>
      </c>
      <c r="O401" s="73">
        <f t="shared" si="141"/>
        <v>798</v>
      </c>
      <c r="P401" s="73">
        <f t="shared" si="142"/>
        <v>1861.1250000000002</v>
      </c>
      <c r="Q401" s="145">
        <v>0</v>
      </c>
      <c r="R401" s="73">
        <f t="shared" si="129"/>
        <v>5578.125</v>
      </c>
      <c r="S401" s="73">
        <f t="shared" si="130"/>
        <v>1576.375</v>
      </c>
      <c r="T401" s="73">
        <f t="shared" si="131"/>
        <v>4026.75</v>
      </c>
      <c r="U401" s="115">
        <f t="shared" si="132"/>
        <v>24673.625</v>
      </c>
      <c r="V401" s="77">
        <v>112</v>
      </c>
    </row>
    <row r="402" spans="1:22" s="30" customFormat="1" ht="20.100000000000001" customHeight="1" x14ac:dyDescent="0.25">
      <c r="A402" s="66">
        <v>62</v>
      </c>
      <c r="B402" s="395" t="s">
        <v>428</v>
      </c>
      <c r="C402" s="68" t="s">
        <v>38</v>
      </c>
      <c r="D402" s="407" t="s">
        <v>361</v>
      </c>
      <c r="E402" s="268" t="s">
        <v>371</v>
      </c>
      <c r="F402" s="179" t="s">
        <v>36</v>
      </c>
      <c r="G402" s="57">
        <v>44501</v>
      </c>
      <c r="H402" s="57">
        <v>44682</v>
      </c>
      <c r="I402" s="394">
        <v>26250</v>
      </c>
      <c r="J402" s="73">
        <v>0</v>
      </c>
      <c r="K402" s="113">
        <v>25</v>
      </c>
      <c r="L402" s="113">
        <f t="shared" si="138"/>
        <v>753.375</v>
      </c>
      <c r="M402" s="113">
        <f t="shared" si="139"/>
        <v>1863.7499999999998</v>
      </c>
      <c r="N402" s="73">
        <f t="shared" si="140"/>
        <v>301.875</v>
      </c>
      <c r="O402" s="73">
        <f t="shared" si="141"/>
        <v>798</v>
      </c>
      <c r="P402" s="73">
        <f t="shared" si="142"/>
        <v>1861.1250000000002</v>
      </c>
      <c r="Q402" s="145">
        <v>0</v>
      </c>
      <c r="R402" s="73">
        <f t="shared" si="129"/>
        <v>5578.125</v>
      </c>
      <c r="S402" s="73">
        <f t="shared" si="130"/>
        <v>1576.375</v>
      </c>
      <c r="T402" s="73">
        <f t="shared" si="131"/>
        <v>4026.75</v>
      </c>
      <c r="U402" s="115">
        <f t="shared" si="132"/>
        <v>24673.625</v>
      </c>
      <c r="V402" s="77">
        <v>112</v>
      </c>
    </row>
    <row r="403" spans="1:22" s="30" customFormat="1" ht="20.100000000000001" customHeight="1" x14ac:dyDescent="0.25">
      <c r="A403" s="66">
        <v>63</v>
      </c>
      <c r="B403" s="395" t="s">
        <v>429</v>
      </c>
      <c r="C403" s="68" t="s">
        <v>34</v>
      </c>
      <c r="D403" s="407" t="s">
        <v>361</v>
      </c>
      <c r="E403" s="268" t="s">
        <v>369</v>
      </c>
      <c r="F403" s="179" t="s">
        <v>36</v>
      </c>
      <c r="G403" s="57">
        <v>44501</v>
      </c>
      <c r="H403" s="57">
        <v>44682</v>
      </c>
      <c r="I403" s="394">
        <v>26250</v>
      </c>
      <c r="J403" s="73">
        <v>0</v>
      </c>
      <c r="K403" s="113">
        <v>25</v>
      </c>
      <c r="L403" s="113">
        <f t="shared" si="138"/>
        <v>753.375</v>
      </c>
      <c r="M403" s="113">
        <f t="shared" si="139"/>
        <v>1863.7499999999998</v>
      </c>
      <c r="N403" s="73">
        <f t="shared" si="140"/>
        <v>301.875</v>
      </c>
      <c r="O403" s="73">
        <f t="shared" si="141"/>
        <v>798</v>
      </c>
      <c r="P403" s="73">
        <f t="shared" si="142"/>
        <v>1861.1250000000002</v>
      </c>
      <c r="Q403" s="145">
        <v>0</v>
      </c>
      <c r="R403" s="73">
        <f t="shared" si="129"/>
        <v>5578.125</v>
      </c>
      <c r="S403" s="73">
        <f t="shared" si="130"/>
        <v>1576.375</v>
      </c>
      <c r="T403" s="73">
        <f t="shared" si="131"/>
        <v>4026.75</v>
      </c>
      <c r="U403" s="115">
        <f t="shared" si="132"/>
        <v>24673.625</v>
      </c>
      <c r="V403" s="77">
        <v>112</v>
      </c>
    </row>
    <row r="404" spans="1:22" s="30" customFormat="1" ht="20.100000000000001" customHeight="1" x14ac:dyDescent="0.25">
      <c r="A404" s="66">
        <v>64</v>
      </c>
      <c r="B404" s="395" t="s">
        <v>430</v>
      </c>
      <c r="C404" s="68" t="s">
        <v>34</v>
      </c>
      <c r="D404" s="407" t="s">
        <v>361</v>
      </c>
      <c r="E404" s="268" t="s">
        <v>369</v>
      </c>
      <c r="F404" s="179" t="s">
        <v>36</v>
      </c>
      <c r="G404" s="71">
        <v>44348</v>
      </c>
      <c r="H404" s="71">
        <v>44531</v>
      </c>
      <c r="I404" s="394">
        <v>26250</v>
      </c>
      <c r="J404" s="73">
        <v>0</v>
      </c>
      <c r="K404" s="113">
        <v>25</v>
      </c>
      <c r="L404" s="113">
        <f t="shared" si="138"/>
        <v>753.375</v>
      </c>
      <c r="M404" s="113">
        <f t="shared" si="139"/>
        <v>1863.7499999999998</v>
      </c>
      <c r="N404" s="73">
        <f t="shared" si="140"/>
        <v>301.875</v>
      </c>
      <c r="O404" s="73">
        <f t="shared" si="141"/>
        <v>798</v>
      </c>
      <c r="P404" s="73">
        <f t="shared" si="142"/>
        <v>1861.1250000000002</v>
      </c>
      <c r="Q404" s="145">
        <v>0</v>
      </c>
      <c r="R404" s="73">
        <f t="shared" si="129"/>
        <v>5578.125</v>
      </c>
      <c r="S404" s="73">
        <f t="shared" si="130"/>
        <v>1576.375</v>
      </c>
      <c r="T404" s="73">
        <f t="shared" si="131"/>
        <v>4026.75</v>
      </c>
      <c r="U404" s="115">
        <f t="shared" si="132"/>
        <v>24673.625</v>
      </c>
      <c r="V404" s="77">
        <v>112</v>
      </c>
    </row>
    <row r="405" spans="1:22" s="30" customFormat="1" ht="20.100000000000001" customHeight="1" x14ac:dyDescent="0.25">
      <c r="A405" s="66">
        <v>65</v>
      </c>
      <c r="B405" s="395" t="s">
        <v>431</v>
      </c>
      <c r="C405" s="68" t="s">
        <v>38</v>
      </c>
      <c r="D405" s="407" t="s">
        <v>361</v>
      </c>
      <c r="E405" s="268" t="s">
        <v>371</v>
      </c>
      <c r="F405" s="179" t="s">
        <v>36</v>
      </c>
      <c r="G405" s="71">
        <v>44440</v>
      </c>
      <c r="H405" s="71">
        <v>44621</v>
      </c>
      <c r="I405" s="394">
        <v>26250</v>
      </c>
      <c r="J405" s="73">
        <v>0</v>
      </c>
      <c r="K405" s="113">
        <v>25</v>
      </c>
      <c r="L405" s="113">
        <f t="shared" si="138"/>
        <v>753.375</v>
      </c>
      <c r="M405" s="113">
        <f t="shared" si="139"/>
        <v>1863.7499999999998</v>
      </c>
      <c r="N405" s="73">
        <f t="shared" si="140"/>
        <v>301.875</v>
      </c>
      <c r="O405" s="73">
        <f t="shared" si="141"/>
        <v>798</v>
      </c>
      <c r="P405" s="73">
        <f t="shared" si="142"/>
        <v>1861.1250000000002</v>
      </c>
      <c r="Q405" s="145">
        <v>0</v>
      </c>
      <c r="R405" s="73">
        <f t="shared" ref="R405:R412" si="143">SUM(L405,M405,N405,O405,P405)</f>
        <v>5578.125</v>
      </c>
      <c r="S405" s="73">
        <f t="shared" ref="S405:S412" si="144">SUM(J405,K405,L405,O405,Q405)</f>
        <v>1576.375</v>
      </c>
      <c r="T405" s="73">
        <f t="shared" ref="T405:T412" si="145">SUM(M405,N405,P405)</f>
        <v>4026.75</v>
      </c>
      <c r="U405" s="115">
        <f t="shared" ref="U405:U412" si="146">I405-S405</f>
        <v>24673.625</v>
      </c>
      <c r="V405" s="77">
        <v>112</v>
      </c>
    </row>
    <row r="406" spans="1:22" s="30" customFormat="1" ht="20.100000000000001" customHeight="1" x14ac:dyDescent="0.25">
      <c r="A406" s="66">
        <v>66</v>
      </c>
      <c r="B406" s="395" t="s">
        <v>432</v>
      </c>
      <c r="C406" s="68" t="s">
        <v>34</v>
      </c>
      <c r="D406" s="407" t="s">
        <v>361</v>
      </c>
      <c r="E406" s="268" t="s">
        <v>369</v>
      </c>
      <c r="F406" s="179" t="s">
        <v>36</v>
      </c>
      <c r="G406" s="71">
        <v>44440</v>
      </c>
      <c r="H406" s="71">
        <v>44621</v>
      </c>
      <c r="I406" s="394">
        <v>26250</v>
      </c>
      <c r="J406" s="73">
        <v>0</v>
      </c>
      <c r="K406" s="113">
        <v>25</v>
      </c>
      <c r="L406" s="113">
        <f t="shared" si="138"/>
        <v>753.375</v>
      </c>
      <c r="M406" s="113">
        <f t="shared" si="139"/>
        <v>1863.7499999999998</v>
      </c>
      <c r="N406" s="73">
        <f t="shared" si="140"/>
        <v>301.875</v>
      </c>
      <c r="O406" s="73">
        <f t="shared" si="141"/>
        <v>798</v>
      </c>
      <c r="P406" s="73">
        <f t="shared" si="142"/>
        <v>1861.1250000000002</v>
      </c>
      <c r="Q406" s="145">
        <v>0</v>
      </c>
      <c r="R406" s="73">
        <f t="shared" si="143"/>
        <v>5578.125</v>
      </c>
      <c r="S406" s="73">
        <f t="shared" si="144"/>
        <v>1576.375</v>
      </c>
      <c r="T406" s="73">
        <f t="shared" si="145"/>
        <v>4026.75</v>
      </c>
      <c r="U406" s="115">
        <f t="shared" si="146"/>
        <v>24673.625</v>
      </c>
      <c r="V406" s="77">
        <v>112</v>
      </c>
    </row>
    <row r="407" spans="1:22" s="30" customFormat="1" ht="20.100000000000001" customHeight="1" x14ac:dyDescent="0.25">
      <c r="A407" s="66">
        <v>67</v>
      </c>
      <c r="B407" s="395" t="s">
        <v>433</v>
      </c>
      <c r="C407" s="68" t="s">
        <v>38</v>
      </c>
      <c r="D407" s="407" t="s">
        <v>361</v>
      </c>
      <c r="E407" s="268" t="s">
        <v>371</v>
      </c>
      <c r="F407" s="179" t="s">
        <v>36</v>
      </c>
      <c r="G407" s="71">
        <v>44440</v>
      </c>
      <c r="H407" s="71">
        <v>44621</v>
      </c>
      <c r="I407" s="394">
        <v>26250</v>
      </c>
      <c r="J407" s="73">
        <v>0</v>
      </c>
      <c r="K407" s="113">
        <v>25</v>
      </c>
      <c r="L407" s="113">
        <f t="shared" si="138"/>
        <v>753.375</v>
      </c>
      <c r="M407" s="113">
        <f t="shared" si="139"/>
        <v>1863.7499999999998</v>
      </c>
      <c r="N407" s="73">
        <f t="shared" si="140"/>
        <v>301.875</v>
      </c>
      <c r="O407" s="73">
        <f t="shared" si="141"/>
        <v>798</v>
      </c>
      <c r="P407" s="73">
        <f t="shared" si="142"/>
        <v>1861.1250000000002</v>
      </c>
      <c r="Q407" s="145">
        <v>0</v>
      </c>
      <c r="R407" s="73">
        <f t="shared" si="143"/>
        <v>5578.125</v>
      </c>
      <c r="S407" s="73">
        <f t="shared" si="144"/>
        <v>1576.375</v>
      </c>
      <c r="T407" s="73">
        <f t="shared" si="145"/>
        <v>4026.75</v>
      </c>
      <c r="U407" s="115">
        <f t="shared" si="146"/>
        <v>24673.625</v>
      </c>
      <c r="V407" s="77">
        <v>112</v>
      </c>
    </row>
    <row r="408" spans="1:22" s="30" customFormat="1" ht="20.100000000000001" customHeight="1" x14ac:dyDescent="0.25">
      <c r="A408" s="66">
        <v>68</v>
      </c>
      <c r="B408" s="395" t="s">
        <v>434</v>
      </c>
      <c r="C408" s="68" t="s">
        <v>38</v>
      </c>
      <c r="D408" s="407" t="s">
        <v>361</v>
      </c>
      <c r="E408" s="268" t="s">
        <v>371</v>
      </c>
      <c r="F408" s="179" t="s">
        <v>36</v>
      </c>
      <c r="G408" s="71">
        <v>44440</v>
      </c>
      <c r="H408" s="71">
        <v>44621</v>
      </c>
      <c r="I408" s="394">
        <v>26250</v>
      </c>
      <c r="J408" s="73">
        <v>0</v>
      </c>
      <c r="K408" s="113">
        <v>25</v>
      </c>
      <c r="L408" s="113">
        <f t="shared" si="138"/>
        <v>753.375</v>
      </c>
      <c r="M408" s="113">
        <f t="shared" si="139"/>
        <v>1863.7499999999998</v>
      </c>
      <c r="N408" s="73">
        <f t="shared" si="140"/>
        <v>301.875</v>
      </c>
      <c r="O408" s="73">
        <f t="shared" si="141"/>
        <v>798</v>
      </c>
      <c r="P408" s="73">
        <f t="shared" si="142"/>
        <v>1861.1250000000002</v>
      </c>
      <c r="Q408" s="145">
        <v>0</v>
      </c>
      <c r="R408" s="73">
        <f t="shared" si="143"/>
        <v>5578.125</v>
      </c>
      <c r="S408" s="73">
        <f t="shared" si="144"/>
        <v>1576.375</v>
      </c>
      <c r="T408" s="73">
        <f t="shared" si="145"/>
        <v>4026.75</v>
      </c>
      <c r="U408" s="115">
        <f t="shared" si="146"/>
        <v>24673.625</v>
      </c>
      <c r="V408" s="77">
        <v>112</v>
      </c>
    </row>
    <row r="409" spans="1:22" s="30" customFormat="1" ht="20.100000000000001" customHeight="1" x14ac:dyDescent="0.25">
      <c r="A409" s="66">
        <v>69</v>
      </c>
      <c r="B409" s="395" t="s">
        <v>435</v>
      </c>
      <c r="C409" s="212" t="s">
        <v>38</v>
      </c>
      <c r="D409" s="407" t="s">
        <v>361</v>
      </c>
      <c r="E409" s="268" t="s">
        <v>367</v>
      </c>
      <c r="F409" s="179" t="s">
        <v>36</v>
      </c>
      <c r="G409" s="57">
        <v>44501</v>
      </c>
      <c r="H409" s="57">
        <v>44682</v>
      </c>
      <c r="I409" s="394">
        <v>30000</v>
      </c>
      <c r="J409" s="73">
        <v>0</v>
      </c>
      <c r="K409" s="113">
        <v>25</v>
      </c>
      <c r="L409" s="113">
        <f t="shared" si="138"/>
        <v>861</v>
      </c>
      <c r="M409" s="113">
        <f t="shared" si="139"/>
        <v>2130</v>
      </c>
      <c r="N409" s="73">
        <f t="shared" si="140"/>
        <v>345</v>
      </c>
      <c r="O409" s="73">
        <f t="shared" si="141"/>
        <v>912</v>
      </c>
      <c r="P409" s="73">
        <f t="shared" si="142"/>
        <v>2127</v>
      </c>
      <c r="Q409" s="180">
        <v>1350.12</v>
      </c>
      <c r="R409" s="73">
        <f t="shared" si="143"/>
        <v>6375</v>
      </c>
      <c r="S409" s="73">
        <f t="shared" si="144"/>
        <v>3148.12</v>
      </c>
      <c r="T409" s="73">
        <f t="shared" si="145"/>
        <v>4602</v>
      </c>
      <c r="U409" s="115">
        <f t="shared" si="146"/>
        <v>26851.88</v>
      </c>
      <c r="V409" s="77">
        <v>112</v>
      </c>
    </row>
    <row r="410" spans="1:22" s="30" customFormat="1" ht="20.100000000000001" customHeight="1" x14ac:dyDescent="0.25">
      <c r="A410" s="66">
        <v>70</v>
      </c>
      <c r="B410" s="395" t="s">
        <v>436</v>
      </c>
      <c r="C410" s="68" t="s">
        <v>34</v>
      </c>
      <c r="D410" s="407" t="s">
        <v>361</v>
      </c>
      <c r="E410" s="268" t="s">
        <v>327</v>
      </c>
      <c r="F410" s="179" t="s">
        <v>36</v>
      </c>
      <c r="G410" s="57">
        <v>44501</v>
      </c>
      <c r="H410" s="57">
        <v>44682</v>
      </c>
      <c r="I410" s="394">
        <v>30000</v>
      </c>
      <c r="J410" s="73">
        <v>0</v>
      </c>
      <c r="K410" s="113">
        <v>25</v>
      </c>
      <c r="L410" s="113">
        <f t="shared" si="138"/>
        <v>861</v>
      </c>
      <c r="M410" s="113">
        <f t="shared" si="139"/>
        <v>2130</v>
      </c>
      <c r="N410" s="73">
        <f t="shared" si="140"/>
        <v>345</v>
      </c>
      <c r="O410" s="73">
        <f t="shared" si="141"/>
        <v>912</v>
      </c>
      <c r="P410" s="73">
        <f t="shared" si="142"/>
        <v>2127</v>
      </c>
      <c r="Q410" s="145">
        <v>0</v>
      </c>
      <c r="R410" s="73">
        <f t="shared" si="143"/>
        <v>6375</v>
      </c>
      <c r="S410" s="73">
        <f t="shared" si="144"/>
        <v>1798</v>
      </c>
      <c r="T410" s="73">
        <f t="shared" si="145"/>
        <v>4602</v>
      </c>
      <c r="U410" s="115">
        <f t="shared" si="146"/>
        <v>28202</v>
      </c>
      <c r="V410" s="77">
        <v>112</v>
      </c>
    </row>
    <row r="411" spans="1:22" s="30" customFormat="1" ht="20.100000000000001" customHeight="1" x14ac:dyDescent="0.25">
      <c r="A411" s="66">
        <v>71</v>
      </c>
      <c r="B411" s="395" t="s">
        <v>437</v>
      </c>
      <c r="C411" s="212" t="s">
        <v>38</v>
      </c>
      <c r="D411" s="407" t="s">
        <v>361</v>
      </c>
      <c r="E411" s="268" t="s">
        <v>367</v>
      </c>
      <c r="F411" s="179" t="s">
        <v>36</v>
      </c>
      <c r="G411" s="57">
        <v>44501</v>
      </c>
      <c r="H411" s="57">
        <v>44682</v>
      </c>
      <c r="I411" s="394">
        <v>30000</v>
      </c>
      <c r="J411" s="73">
        <v>0</v>
      </c>
      <c r="K411" s="113">
        <v>25</v>
      </c>
      <c r="L411" s="113">
        <f t="shared" si="138"/>
        <v>861</v>
      </c>
      <c r="M411" s="113">
        <f t="shared" si="139"/>
        <v>2130</v>
      </c>
      <c r="N411" s="73">
        <f t="shared" si="140"/>
        <v>345</v>
      </c>
      <c r="O411" s="73">
        <f t="shared" si="141"/>
        <v>912</v>
      </c>
      <c r="P411" s="73">
        <f t="shared" si="142"/>
        <v>2127</v>
      </c>
      <c r="Q411" s="145">
        <v>0</v>
      </c>
      <c r="R411" s="73">
        <f t="shared" si="143"/>
        <v>6375</v>
      </c>
      <c r="S411" s="73">
        <f t="shared" si="144"/>
        <v>1798</v>
      </c>
      <c r="T411" s="73">
        <f t="shared" si="145"/>
        <v>4602</v>
      </c>
      <c r="U411" s="115">
        <f t="shared" si="146"/>
        <v>28202</v>
      </c>
      <c r="V411" s="77">
        <v>112</v>
      </c>
    </row>
    <row r="412" spans="1:22" s="30" customFormat="1" ht="20.100000000000001" customHeight="1" thickBot="1" x14ac:dyDescent="0.3">
      <c r="A412" s="80">
        <v>72</v>
      </c>
      <c r="B412" s="421" t="s">
        <v>438</v>
      </c>
      <c r="C412" s="82" t="s">
        <v>34</v>
      </c>
      <c r="D412" s="412" t="s">
        <v>361</v>
      </c>
      <c r="E412" s="271" t="s">
        <v>327</v>
      </c>
      <c r="F412" s="112" t="s">
        <v>36</v>
      </c>
      <c r="G412" s="204">
        <v>44409</v>
      </c>
      <c r="H412" s="204">
        <v>44593</v>
      </c>
      <c r="I412" s="422">
        <v>30000</v>
      </c>
      <c r="J412" s="119">
        <v>0</v>
      </c>
      <c r="K412" s="118">
        <v>25</v>
      </c>
      <c r="L412" s="118">
        <f t="shared" si="138"/>
        <v>861</v>
      </c>
      <c r="M412" s="118">
        <f t="shared" si="139"/>
        <v>2130</v>
      </c>
      <c r="N412" s="119">
        <f t="shared" si="140"/>
        <v>345</v>
      </c>
      <c r="O412" s="119">
        <f t="shared" si="141"/>
        <v>912</v>
      </c>
      <c r="P412" s="119">
        <f t="shared" si="142"/>
        <v>2127</v>
      </c>
      <c r="Q412" s="134">
        <v>0</v>
      </c>
      <c r="R412" s="119">
        <f t="shared" si="143"/>
        <v>6375</v>
      </c>
      <c r="S412" s="119">
        <f t="shared" si="144"/>
        <v>1798</v>
      </c>
      <c r="T412" s="119">
        <f t="shared" si="145"/>
        <v>4602</v>
      </c>
      <c r="U412" s="121">
        <f t="shared" si="146"/>
        <v>28202</v>
      </c>
      <c r="V412" s="122">
        <v>112</v>
      </c>
    </row>
    <row r="413" spans="1:22" s="30" customFormat="1" ht="18" customHeight="1" thickBot="1" x14ac:dyDescent="0.3">
      <c r="A413" s="87"/>
      <c r="B413" s="135"/>
      <c r="C413" s="135"/>
      <c r="D413" s="135"/>
      <c r="E413" s="88"/>
      <c r="F413" s="88"/>
      <c r="G413" s="88"/>
      <c r="H413" s="89"/>
      <c r="I413" s="90">
        <f>SUM(I341:I412)</f>
        <v>2051250</v>
      </c>
      <c r="J413" s="90">
        <f t="shared" ref="J413:U413" si="147">SUM(J341:J412)</f>
        <v>0</v>
      </c>
      <c r="K413" s="90">
        <f t="shared" si="147"/>
        <v>1800</v>
      </c>
      <c r="L413" s="90">
        <f t="shared" si="147"/>
        <v>58870.875</v>
      </c>
      <c r="M413" s="90">
        <f t="shared" si="147"/>
        <v>145638.75</v>
      </c>
      <c r="N413" s="90">
        <f t="shared" si="147"/>
        <v>23589.375</v>
      </c>
      <c r="O413" s="90">
        <f t="shared" si="147"/>
        <v>62358</v>
      </c>
      <c r="P413" s="90">
        <f t="shared" si="147"/>
        <v>145433.625</v>
      </c>
      <c r="Q413" s="90">
        <f t="shared" si="147"/>
        <v>4050.3599999999997</v>
      </c>
      <c r="R413" s="90">
        <f t="shared" si="147"/>
        <v>435890.625</v>
      </c>
      <c r="S413" s="90">
        <f t="shared" si="147"/>
        <v>127079.23499999999</v>
      </c>
      <c r="T413" s="90">
        <f t="shared" si="147"/>
        <v>314661.75</v>
      </c>
      <c r="U413" s="90">
        <f t="shared" si="147"/>
        <v>1924170.7649999999</v>
      </c>
      <c r="V413" s="91"/>
    </row>
    <row r="414" spans="1:22" s="30" customFormat="1" ht="8.1" customHeight="1" thickBot="1" x14ac:dyDescent="0.3">
      <c r="A414" s="423"/>
      <c r="B414" s="424"/>
      <c r="C414" s="425"/>
      <c r="D414" s="425"/>
      <c r="E414" s="425"/>
      <c r="F414" s="425"/>
      <c r="G414" s="424"/>
      <c r="H414" s="424"/>
      <c r="I414" s="426"/>
      <c r="J414" s="426"/>
      <c r="K414" s="426"/>
      <c r="L414" s="426"/>
      <c r="M414" s="426"/>
      <c r="N414" s="426"/>
      <c r="O414" s="426"/>
      <c r="P414" s="426"/>
      <c r="Q414" s="426"/>
      <c r="R414" s="426"/>
      <c r="S414" s="426"/>
      <c r="T414" s="426"/>
      <c r="U414" s="426"/>
      <c r="V414" s="427"/>
    </row>
    <row r="415" spans="1:22" ht="16.5" thickBot="1" x14ac:dyDescent="0.3">
      <c r="A415" s="428">
        <f>+A22+A30+A36+A41+A54+A59+A63+A73+A81+A86+A91+A103+A107+A111+A116+A123+A129+A133+A137+A142+A151+A159+A163+A167+A176+A182+A185+A214+A222+A229+A234+A240+A245+A250+A256+A266+A281+A288+A298+A337+A412</f>
        <v>267</v>
      </c>
      <c r="B415" s="429" t="s">
        <v>439</v>
      </c>
      <c r="C415" s="430"/>
      <c r="D415" s="430"/>
      <c r="E415" s="430"/>
      <c r="F415" s="430"/>
      <c r="G415" s="430"/>
      <c r="H415" s="431"/>
      <c r="I415" s="432">
        <f>+I413+I338+I299+I289+I282+I267+I257+I251+I246+I241+I235+I230+I223+I215+I186+I183+I177+I168+I164+I160+I152+I143+I138+I134+I130+I124+I117+I112+I108+I104+I92+I87+I82+I74+I64+I60+I55+I42+I37+I31+I23</f>
        <v>11172125</v>
      </c>
      <c r="J415" s="432">
        <v>440269.55</v>
      </c>
      <c r="K415" s="432">
        <f>+K413+K338+K299+K289+K282+K267+K257+K251+K246+K241+K235+K230+K223+K215+K186+K183+K177+K168+K164+K160+K152+K143+K138+K134+K130+K124+K117+K112+K108+K104+K92+K87+K82+K74+K64+K60+K55+K42+K37+K31+K23</f>
        <v>6675</v>
      </c>
      <c r="L415" s="432">
        <v>320640.14</v>
      </c>
      <c r="M415" s="432">
        <v>793220.9</v>
      </c>
      <c r="N415" s="432">
        <v>118288.29</v>
      </c>
      <c r="O415" s="432">
        <v>339632.6</v>
      </c>
      <c r="P415" s="432">
        <v>792103.82</v>
      </c>
      <c r="Q415" s="432">
        <v>18901.679999999997</v>
      </c>
      <c r="R415" s="433">
        <f>+R413+R338+R299+R289+R282+R267+R257+R251+R246+R241+R235+R230+R223+R215+R177+R168+R160+R152+R143+R138+R130+R134+R124+R117+R112+R104+R108+R92+R87+R82+R78+R74+R64+R60+R55+R42+R37+R23+R183+R164+R186</f>
        <v>2368187.662500001</v>
      </c>
      <c r="S415" s="433">
        <f>+S413+S338+S299+S289+S282+S267+S257+S251+S246+S241+S235+S230+S223+S215+S177+S168+S160+S152+S143+S138+S130+S134+S124+S117+S112+S104+S108+S92+S87+S82+S78+S74+S64+S60+S55+S42+S37+S23+S183+S164+S186</f>
        <v>1124320.7975000001</v>
      </c>
      <c r="T415" s="433">
        <f>+T413+T338+T299+T289+T282+T267+T257+T251+T246+T241+T235+T230+T223+T215+T177+T168+T160+T152+T143+T138+T130+T134+T124+T117+T112+T104+T108+T92+T87+T82+T78+T74+T64+T60+T55+T42+T37+T23+T183+T164+T186</f>
        <v>1699098.0750000004</v>
      </c>
      <c r="U415" s="433">
        <f>+U413+U338+U299+U289+U282+U267+U257+U251+U246+U241+U235+U230+U223+U215+U177+U168+U160+U152+U143+U138+U130+U134+U124+U117+U112+U104+U108+U92+U87+U82+U78+U74+U64+U60+U55+U42+U37+U23+U183+U164+U186</f>
        <v>10017804.182500001</v>
      </c>
      <c r="V415" s="434"/>
    </row>
    <row r="416" spans="1:22" ht="18.75" x14ac:dyDescent="0.3">
      <c r="A416" s="7"/>
      <c r="B416" s="435"/>
      <c r="C416" s="436"/>
      <c r="D416" s="437"/>
      <c r="E416" s="437"/>
      <c r="F416" s="150"/>
      <c r="G416" s="438"/>
      <c r="H416" s="156"/>
      <c r="I416" s="439"/>
      <c r="J416" s="440" t="e">
        <f>+#REF!-#REF!</f>
        <v>#REF!</v>
      </c>
      <c r="K416" s="10"/>
      <c r="L416" s="10"/>
      <c r="M416" s="441"/>
      <c r="N416" s="442"/>
      <c r="O416" s="441"/>
      <c r="P416" s="443"/>
      <c r="Q416" s="11"/>
      <c r="R416" s="4"/>
    </row>
    <row r="417" spans="1:17" x14ac:dyDescent="0.25">
      <c r="A417" s="7"/>
      <c r="B417" s="435"/>
      <c r="C417" s="436"/>
      <c r="D417" s="427"/>
      <c r="E417" s="427"/>
      <c r="F417" s="150"/>
      <c r="G417" s="438"/>
      <c r="H417" s="156"/>
      <c r="I417" s="439"/>
      <c r="J417" s="436"/>
      <c r="K417" s="10"/>
      <c r="L417" s="10"/>
      <c r="M417" s="441"/>
      <c r="N417" s="442"/>
      <c r="O417" s="441"/>
      <c r="P417" s="443"/>
      <c r="Q417" s="11"/>
    </row>
    <row r="418" spans="1:17" x14ac:dyDescent="0.25">
      <c r="A418" s="444" t="s">
        <v>440</v>
      </c>
      <c r="B418" s="444"/>
      <c r="C418" s="445"/>
      <c r="D418" s="427"/>
      <c r="E418" s="427"/>
      <c r="F418" s="446"/>
      <c r="G418" s="446"/>
      <c r="H418" s="447"/>
      <c r="I418" s="439"/>
      <c r="J418" s="436"/>
      <c r="K418" s="10"/>
      <c r="L418" s="10"/>
      <c r="M418" s="448" t="s">
        <v>441</v>
      </c>
      <c r="N418" s="448"/>
      <c r="O418" s="448"/>
      <c r="P418" s="448"/>
      <c r="Q418" s="11"/>
    </row>
    <row r="419" spans="1:17" ht="18.75" x14ac:dyDescent="0.3">
      <c r="A419" s="444" t="s">
        <v>442</v>
      </c>
      <c r="B419" s="444"/>
      <c r="C419" s="445"/>
      <c r="D419" s="437"/>
      <c r="E419" s="437"/>
      <c r="F419" s="449"/>
      <c r="G419" s="439"/>
      <c r="H419" s="156"/>
      <c r="I419" s="439"/>
      <c r="J419" s="436"/>
      <c r="K419" s="10"/>
      <c r="L419" s="10"/>
      <c r="M419" s="448" t="s">
        <v>443</v>
      </c>
      <c r="N419" s="448"/>
      <c r="O419" s="448"/>
      <c r="P419" s="448"/>
      <c r="Q419" s="11"/>
    </row>
    <row r="420" spans="1:17" ht="18.75" x14ac:dyDescent="0.3">
      <c r="A420" s="7"/>
      <c r="B420" s="8"/>
      <c r="C420" s="9"/>
      <c r="D420" s="450"/>
      <c r="E420" s="450"/>
      <c r="F420" s="9"/>
      <c r="G420" s="4"/>
      <c r="H420" s="5"/>
      <c r="J420" s="436"/>
      <c r="K420" s="10"/>
      <c r="L420" s="10"/>
      <c r="M420" s="10"/>
      <c r="N420" s="11"/>
      <c r="O420" s="10"/>
      <c r="P420" s="10"/>
      <c r="Q420" s="11"/>
    </row>
    <row r="422" spans="1:17" x14ac:dyDescent="0.25">
      <c r="E422" s="451"/>
      <c r="H422" s="4"/>
      <c r="I422" s="4"/>
      <c r="K422" s="4"/>
      <c r="L422" s="4"/>
      <c r="M422" s="4"/>
    </row>
    <row r="423" spans="1:17" x14ac:dyDescent="0.25">
      <c r="E423" s="451"/>
      <c r="H423" s="4"/>
      <c r="I423" s="4"/>
      <c r="K423" s="4"/>
      <c r="L423" s="4"/>
      <c r="M423" s="4"/>
    </row>
    <row r="424" spans="1:17" x14ac:dyDescent="0.25">
      <c r="E424" s="451"/>
      <c r="H424" s="4"/>
      <c r="I424" s="4"/>
      <c r="K424" s="4"/>
      <c r="L424" s="4"/>
      <c r="M424" s="4"/>
    </row>
    <row r="425" spans="1:17" x14ac:dyDescent="0.25">
      <c r="E425" s="451"/>
      <c r="H425" s="4"/>
      <c r="I425" s="4"/>
      <c r="K425" s="4"/>
      <c r="L425" s="4"/>
      <c r="M425" s="4"/>
    </row>
    <row r="426" spans="1:17" x14ac:dyDescent="0.25">
      <c r="E426" s="451"/>
      <c r="H426" s="4"/>
      <c r="I426" s="4"/>
      <c r="K426" s="4"/>
      <c r="L426" s="4"/>
      <c r="M426" s="4"/>
    </row>
    <row r="427" spans="1:17" x14ac:dyDescent="0.25">
      <c r="E427" s="451"/>
      <c r="H427" s="4"/>
      <c r="I427" s="4"/>
      <c r="K427" s="4"/>
      <c r="L427" s="4"/>
      <c r="M427" s="4"/>
    </row>
    <row r="428" spans="1:17" x14ac:dyDescent="0.25">
      <c r="E428" s="451"/>
      <c r="H428" s="4"/>
      <c r="I428" s="4"/>
      <c r="K428" s="4"/>
      <c r="L428" s="4"/>
      <c r="M428" s="4"/>
    </row>
    <row r="429" spans="1:17" x14ac:dyDescent="0.25">
      <c r="E429" s="451"/>
      <c r="H429" s="4"/>
      <c r="I429" s="4"/>
      <c r="K429" s="4"/>
      <c r="L429" s="4"/>
      <c r="M429" s="4"/>
    </row>
    <row r="430" spans="1:17" x14ac:dyDescent="0.25">
      <c r="E430" s="451"/>
      <c r="H430" s="4"/>
      <c r="I430" s="4"/>
      <c r="K430" s="4"/>
      <c r="L430" s="4"/>
      <c r="M430" s="4"/>
    </row>
    <row r="431" spans="1:17" x14ac:dyDescent="0.25">
      <c r="E431" s="451"/>
      <c r="H431" s="4"/>
      <c r="I431" s="4"/>
      <c r="K431" s="4"/>
      <c r="L431" s="4"/>
      <c r="M431" s="4"/>
    </row>
    <row r="432" spans="1:17" x14ac:dyDescent="0.25">
      <c r="E432" s="451"/>
      <c r="H432" s="4"/>
      <c r="I432" s="4"/>
      <c r="K432" s="4"/>
      <c r="L432" s="4"/>
      <c r="M432" s="4"/>
    </row>
    <row r="433" spans="5:13" x14ac:dyDescent="0.25">
      <c r="E433" s="451"/>
      <c r="H433" s="4"/>
      <c r="I433" s="4"/>
      <c r="K433" s="4"/>
      <c r="L433" s="4"/>
      <c r="M433" s="4"/>
    </row>
    <row r="434" spans="5:13" x14ac:dyDescent="0.25">
      <c r="E434" s="451"/>
      <c r="H434" s="4"/>
      <c r="I434" s="4"/>
      <c r="K434" s="4"/>
      <c r="L434" s="4"/>
      <c r="M434" s="4"/>
    </row>
    <row r="435" spans="5:13" x14ac:dyDescent="0.25">
      <c r="E435" s="451"/>
      <c r="H435" s="4"/>
      <c r="I435" s="4"/>
      <c r="K435" s="4"/>
      <c r="L435" s="4"/>
      <c r="M435" s="4"/>
    </row>
    <row r="436" spans="5:13" x14ac:dyDescent="0.25">
      <c r="E436" s="451"/>
      <c r="H436" s="4"/>
      <c r="I436" s="4"/>
      <c r="K436" s="4"/>
      <c r="L436" s="4"/>
      <c r="M436" s="4"/>
    </row>
    <row r="437" spans="5:13" x14ac:dyDescent="0.25">
      <c r="E437" s="451"/>
      <c r="H437" s="4"/>
      <c r="I437" s="4"/>
      <c r="K437" s="4"/>
      <c r="L437" s="4"/>
      <c r="M437" s="4"/>
    </row>
    <row r="438" spans="5:13" x14ac:dyDescent="0.25">
      <c r="E438" s="451"/>
      <c r="H438" s="4"/>
      <c r="I438" s="4"/>
      <c r="K438" s="4"/>
      <c r="L438" s="4"/>
      <c r="M438" s="4"/>
    </row>
    <row r="439" spans="5:13" x14ac:dyDescent="0.25">
      <c r="E439" s="451"/>
      <c r="H439" s="4"/>
      <c r="I439" s="4"/>
      <c r="K439" s="4"/>
      <c r="L439" s="4"/>
      <c r="M439" s="4"/>
    </row>
    <row r="440" spans="5:13" x14ac:dyDescent="0.25">
      <c r="E440" s="451"/>
      <c r="H440" s="4"/>
      <c r="I440" s="4"/>
      <c r="K440" s="4"/>
      <c r="L440" s="4"/>
      <c r="M440" s="4"/>
    </row>
    <row r="441" spans="5:13" x14ac:dyDescent="0.25">
      <c r="E441" s="451"/>
      <c r="H441" s="4"/>
      <c r="I441" s="4"/>
      <c r="K441" s="4"/>
      <c r="L441" s="4"/>
      <c r="M441" s="4"/>
    </row>
    <row r="442" spans="5:13" x14ac:dyDescent="0.25">
      <c r="E442" s="451"/>
      <c r="H442" s="4"/>
      <c r="I442" s="4"/>
      <c r="K442" s="4"/>
      <c r="L442" s="4"/>
      <c r="M442" s="4"/>
    </row>
    <row r="443" spans="5:13" x14ac:dyDescent="0.25">
      <c r="E443" s="451"/>
      <c r="H443" s="4"/>
      <c r="I443" s="4"/>
      <c r="K443" s="4"/>
      <c r="L443" s="4"/>
      <c r="M443" s="4"/>
    </row>
    <row r="444" spans="5:13" x14ac:dyDescent="0.25">
      <c r="E444" s="451"/>
      <c r="H444" s="4"/>
      <c r="I444" s="4"/>
      <c r="K444" s="4"/>
      <c r="L444" s="4"/>
      <c r="M444" s="4"/>
    </row>
    <row r="445" spans="5:13" x14ac:dyDescent="0.25">
      <c r="E445" s="451"/>
      <c r="H445" s="4"/>
      <c r="I445" s="4"/>
      <c r="K445" s="4"/>
      <c r="L445" s="4"/>
      <c r="M445" s="4"/>
    </row>
    <row r="446" spans="5:13" x14ac:dyDescent="0.25">
      <c r="E446" s="451"/>
      <c r="H446" s="4"/>
      <c r="I446" s="4"/>
      <c r="K446" s="4"/>
      <c r="L446" s="4"/>
      <c r="M446" s="4"/>
    </row>
    <row r="447" spans="5:13" x14ac:dyDescent="0.25">
      <c r="E447" s="451"/>
      <c r="H447" s="4"/>
      <c r="I447" s="4"/>
      <c r="K447" s="4"/>
      <c r="L447" s="4"/>
      <c r="M447" s="4"/>
    </row>
    <row r="448" spans="5:13" x14ac:dyDescent="0.25">
      <c r="E448" s="451"/>
      <c r="H448" s="4"/>
      <c r="I448" s="4"/>
      <c r="K448" s="4"/>
      <c r="L448" s="4"/>
      <c r="M448" s="4"/>
    </row>
    <row r="449" spans="5:13" x14ac:dyDescent="0.25">
      <c r="E449" s="451"/>
      <c r="H449" s="4"/>
      <c r="I449" s="4"/>
      <c r="K449" s="4"/>
      <c r="L449" s="4"/>
      <c r="M449" s="4"/>
    </row>
    <row r="450" spans="5:13" x14ac:dyDescent="0.25">
      <c r="E450" s="451"/>
      <c r="H450" s="4"/>
      <c r="I450" s="4"/>
      <c r="K450" s="4"/>
      <c r="L450" s="4"/>
      <c r="M450" s="4"/>
    </row>
  </sheetData>
  <mergeCells count="157">
    <mergeCell ref="A419:B419"/>
    <mergeCell ref="D419:E419"/>
    <mergeCell ref="M419:P419"/>
    <mergeCell ref="D420:E420"/>
    <mergeCell ref="A413:H413"/>
    <mergeCell ref="B415:H415"/>
    <mergeCell ref="D416:E416"/>
    <mergeCell ref="A418:B418"/>
    <mergeCell ref="F418:G418"/>
    <mergeCell ref="M418:P418"/>
    <mergeCell ref="A299:H299"/>
    <mergeCell ref="A301:F301"/>
    <mergeCell ref="G301:V301"/>
    <mergeCell ref="A338:H338"/>
    <mergeCell ref="A340:F340"/>
    <mergeCell ref="G340:V340"/>
    <mergeCell ref="A282:H282"/>
    <mergeCell ref="A284:F284"/>
    <mergeCell ref="G284:V284"/>
    <mergeCell ref="A289:H289"/>
    <mergeCell ref="A291:F291"/>
    <mergeCell ref="G291:V291"/>
    <mergeCell ref="A257:H257"/>
    <mergeCell ref="A259:F259"/>
    <mergeCell ref="G259:V259"/>
    <mergeCell ref="A267:H267"/>
    <mergeCell ref="A269:F269"/>
    <mergeCell ref="G269:V269"/>
    <mergeCell ref="A246:H246"/>
    <mergeCell ref="A248:F248"/>
    <mergeCell ref="G248:V248"/>
    <mergeCell ref="A251:H251"/>
    <mergeCell ref="A253:F253"/>
    <mergeCell ref="G253:V253"/>
    <mergeCell ref="A235:H235"/>
    <mergeCell ref="A237:E237"/>
    <mergeCell ref="F237:V237"/>
    <mergeCell ref="A241:H241"/>
    <mergeCell ref="A243:E243"/>
    <mergeCell ref="F243:V243"/>
    <mergeCell ref="A223:H223"/>
    <mergeCell ref="A225:E225"/>
    <mergeCell ref="F225:V225"/>
    <mergeCell ref="A230:H230"/>
    <mergeCell ref="A232:E232"/>
    <mergeCell ref="F232:V232"/>
    <mergeCell ref="A184:E184"/>
    <mergeCell ref="F184:V184"/>
    <mergeCell ref="A188:E188"/>
    <mergeCell ref="F188:V188"/>
    <mergeCell ref="A215:H215"/>
    <mergeCell ref="A217:E217"/>
    <mergeCell ref="F217:V217"/>
    <mergeCell ref="A166:E166"/>
    <mergeCell ref="F166:V166"/>
    <mergeCell ref="A168:H168"/>
    <mergeCell ref="A170:V170"/>
    <mergeCell ref="A177:H177"/>
    <mergeCell ref="A179:V179"/>
    <mergeCell ref="A152:H152"/>
    <mergeCell ref="A154:E154"/>
    <mergeCell ref="F154:V154"/>
    <mergeCell ref="A160:H160"/>
    <mergeCell ref="A161:E161"/>
    <mergeCell ref="F161:V161"/>
    <mergeCell ref="A138:H138"/>
    <mergeCell ref="A140:E140"/>
    <mergeCell ref="S140:V140"/>
    <mergeCell ref="A143:H143"/>
    <mergeCell ref="A145:E145"/>
    <mergeCell ref="F145:V145"/>
    <mergeCell ref="A130:H130"/>
    <mergeCell ref="A132:E132"/>
    <mergeCell ref="F132:V132"/>
    <mergeCell ref="A134:H134"/>
    <mergeCell ref="A136:E136"/>
    <mergeCell ref="F136:V136"/>
    <mergeCell ref="A117:H117"/>
    <mergeCell ref="A119:E119"/>
    <mergeCell ref="F119:V119"/>
    <mergeCell ref="A124:H124"/>
    <mergeCell ref="A126:E126"/>
    <mergeCell ref="F126:V126"/>
    <mergeCell ref="A108:H108"/>
    <mergeCell ref="A110:E110"/>
    <mergeCell ref="F110:V110"/>
    <mergeCell ref="A112:H112"/>
    <mergeCell ref="A114:E114"/>
    <mergeCell ref="F114:V114"/>
    <mergeCell ref="A92:H92"/>
    <mergeCell ref="A94:E94"/>
    <mergeCell ref="F94:V94"/>
    <mergeCell ref="A104:H104"/>
    <mergeCell ref="A106:E106"/>
    <mergeCell ref="F106:V106"/>
    <mergeCell ref="A82:H82"/>
    <mergeCell ref="A84:E84"/>
    <mergeCell ref="F84:V84"/>
    <mergeCell ref="A87:H87"/>
    <mergeCell ref="A89:E89"/>
    <mergeCell ref="F89:V89"/>
    <mergeCell ref="A74:H74"/>
    <mergeCell ref="A76:E76"/>
    <mergeCell ref="F76:V76"/>
    <mergeCell ref="A78:H78"/>
    <mergeCell ref="A80:E80"/>
    <mergeCell ref="F80:V80"/>
    <mergeCell ref="A60:H60"/>
    <mergeCell ref="A62:E62"/>
    <mergeCell ref="F62:V62"/>
    <mergeCell ref="A64:H64"/>
    <mergeCell ref="A66:E66"/>
    <mergeCell ref="F66:V66"/>
    <mergeCell ref="A42:H42"/>
    <mergeCell ref="A44:E44"/>
    <mergeCell ref="F44:V44"/>
    <mergeCell ref="A55:H55"/>
    <mergeCell ref="A57:E57"/>
    <mergeCell ref="F57:V57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62" bottom="1.0236220472440944" header="0.23622047244094491" footer="0.31496062992125984"/>
  <pageSetup paperSize="5" scale="40" orientation="landscape" r:id="rId1"/>
  <headerFooter>
    <oddFooter>&amp;A&amp;RPágina &amp;P</oddFooter>
  </headerFooter>
  <rowBreaks count="6" manualBreakCount="6">
    <brk id="65" max="21" man="1"/>
    <brk id="131" max="21" man="1"/>
    <brk id="186" max="21" man="1"/>
    <brk id="224" max="16383" man="1"/>
    <brk id="267" max="16383" man="1"/>
    <brk id="33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CONTRATADOS NOVIEMB 2021</vt:lpstr>
      <vt:lpstr>'NOMINA CONTRATADOS NOVIEMB 2021'!Área_de_impresión</vt:lpstr>
      <vt:lpstr>'NOMINA CONTRATADOS NOVIEMB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2021-12-09T18:00:18Z</dcterms:created>
  <dcterms:modified xsi:type="dcterms:W3CDTF">2021-12-09T18:01:12Z</dcterms:modified>
</cp:coreProperties>
</file>