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romese.promesecal.gob.do\sharedpromesecal\DIRECCION GENERAL\Oficina Acceso Informacion\OAI\AÑO 2022\Documentos Cargados al portal\RRHH\Nomina Personal Contratado\"/>
    </mc:Choice>
  </mc:AlternateContent>
  <bookViews>
    <workbookView xWindow="0" yWindow="0" windowWidth="24000" windowHeight="9135"/>
  </bookViews>
  <sheets>
    <sheet name="NOM. CONTRATADOS DICIEMBRE 2022" sheetId="1" r:id="rId1"/>
  </sheets>
  <definedNames>
    <definedName name="_xlnm.Print_Area" localSheetId="0">'NOM. CONTRATADOS DICIEMBRE 2022'!$A$1:$V$470</definedName>
    <definedName name="_xlnm.Print_Titles" localSheetId="0">'NOM. CONTRATADOS DICIEMBRE 2022'!$11:$15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60" i="1" l="1"/>
  <c r="Q458" i="1"/>
  <c r="K458" i="1"/>
  <c r="J458" i="1"/>
  <c r="I458" i="1"/>
  <c r="S457" i="1"/>
  <c r="U457" i="1" s="1"/>
  <c r="P457" i="1"/>
  <c r="O457" i="1"/>
  <c r="N457" i="1"/>
  <c r="M457" i="1"/>
  <c r="T457" i="1" s="1"/>
  <c r="L457" i="1"/>
  <c r="S456" i="1"/>
  <c r="U456" i="1" s="1"/>
  <c r="P456" i="1"/>
  <c r="O456" i="1"/>
  <c r="N456" i="1"/>
  <c r="T456" i="1" s="1"/>
  <c r="M456" i="1"/>
  <c r="L456" i="1"/>
  <c r="R456" i="1" s="1"/>
  <c r="T455" i="1"/>
  <c r="P455" i="1"/>
  <c r="O455" i="1"/>
  <c r="N455" i="1"/>
  <c r="M455" i="1"/>
  <c r="L455" i="1"/>
  <c r="P454" i="1"/>
  <c r="O454" i="1"/>
  <c r="N454" i="1"/>
  <c r="M454" i="1"/>
  <c r="T454" i="1" s="1"/>
  <c r="L454" i="1"/>
  <c r="S453" i="1"/>
  <c r="U453" i="1" s="1"/>
  <c r="P453" i="1"/>
  <c r="O453" i="1"/>
  <c r="N453" i="1"/>
  <c r="M453" i="1"/>
  <c r="T453" i="1" s="1"/>
  <c r="L453" i="1"/>
  <c r="S452" i="1"/>
  <c r="U452" i="1" s="1"/>
  <c r="P452" i="1"/>
  <c r="O452" i="1"/>
  <c r="N452" i="1"/>
  <c r="T452" i="1" s="1"/>
  <c r="M452" i="1"/>
  <c r="L452" i="1"/>
  <c r="T451" i="1"/>
  <c r="P451" i="1"/>
  <c r="O451" i="1"/>
  <c r="N451" i="1"/>
  <c r="M451" i="1"/>
  <c r="L451" i="1"/>
  <c r="R451" i="1" s="1"/>
  <c r="P450" i="1"/>
  <c r="O450" i="1"/>
  <c r="N450" i="1"/>
  <c r="M450" i="1"/>
  <c r="T450" i="1" s="1"/>
  <c r="L450" i="1"/>
  <c r="S449" i="1"/>
  <c r="U449" i="1" s="1"/>
  <c r="P449" i="1"/>
  <c r="O449" i="1"/>
  <c r="N449" i="1"/>
  <c r="M449" i="1"/>
  <c r="T449" i="1" s="1"/>
  <c r="L449" i="1"/>
  <c r="S448" i="1"/>
  <c r="U448" i="1" s="1"/>
  <c r="P448" i="1"/>
  <c r="O448" i="1"/>
  <c r="N448" i="1"/>
  <c r="T448" i="1" s="1"/>
  <c r="M448" i="1"/>
  <c r="L448" i="1"/>
  <c r="T447" i="1"/>
  <c r="P447" i="1"/>
  <c r="O447" i="1"/>
  <c r="N447" i="1"/>
  <c r="M447" i="1"/>
  <c r="L447" i="1"/>
  <c r="R447" i="1" s="1"/>
  <c r="P446" i="1"/>
  <c r="O446" i="1"/>
  <c r="N446" i="1"/>
  <c r="M446" i="1"/>
  <c r="T446" i="1" s="1"/>
  <c r="L446" i="1"/>
  <c r="S445" i="1"/>
  <c r="U445" i="1" s="1"/>
  <c r="P445" i="1"/>
  <c r="O445" i="1"/>
  <c r="N445" i="1"/>
  <c r="M445" i="1"/>
  <c r="T445" i="1" s="1"/>
  <c r="L445" i="1"/>
  <c r="S444" i="1"/>
  <c r="U444" i="1" s="1"/>
  <c r="P444" i="1"/>
  <c r="O444" i="1"/>
  <c r="N444" i="1"/>
  <c r="T444" i="1" s="1"/>
  <c r="M444" i="1"/>
  <c r="L444" i="1"/>
  <c r="R444" i="1" s="1"/>
  <c r="T443" i="1"/>
  <c r="P443" i="1"/>
  <c r="O443" i="1"/>
  <c r="N443" i="1"/>
  <c r="M443" i="1"/>
  <c r="L443" i="1"/>
  <c r="R443" i="1" s="1"/>
  <c r="P442" i="1"/>
  <c r="O442" i="1"/>
  <c r="N442" i="1"/>
  <c r="M442" i="1"/>
  <c r="L442" i="1"/>
  <c r="S441" i="1"/>
  <c r="U441" i="1" s="1"/>
  <c r="P441" i="1"/>
  <c r="O441" i="1"/>
  <c r="N441" i="1"/>
  <c r="M441" i="1"/>
  <c r="T441" i="1" s="1"/>
  <c r="L441" i="1"/>
  <c r="S440" i="1"/>
  <c r="U440" i="1" s="1"/>
  <c r="P440" i="1"/>
  <c r="O440" i="1"/>
  <c r="N440" i="1"/>
  <c r="T440" i="1" s="1"/>
  <c r="M440" i="1"/>
  <c r="L440" i="1"/>
  <c r="R440" i="1" s="1"/>
  <c r="T439" i="1"/>
  <c r="P439" i="1"/>
  <c r="O439" i="1"/>
  <c r="N439" i="1"/>
  <c r="M439" i="1"/>
  <c r="L439" i="1"/>
  <c r="P438" i="1"/>
  <c r="O438" i="1"/>
  <c r="N438" i="1"/>
  <c r="M438" i="1"/>
  <c r="T438" i="1" s="1"/>
  <c r="L438" i="1"/>
  <c r="S437" i="1"/>
  <c r="U437" i="1" s="1"/>
  <c r="P437" i="1"/>
  <c r="O437" i="1"/>
  <c r="N437" i="1"/>
  <c r="M437" i="1"/>
  <c r="T437" i="1" s="1"/>
  <c r="L437" i="1"/>
  <c r="S436" i="1"/>
  <c r="U436" i="1" s="1"/>
  <c r="P436" i="1"/>
  <c r="O436" i="1"/>
  <c r="N436" i="1"/>
  <c r="T436" i="1" s="1"/>
  <c r="M436" i="1"/>
  <c r="L436" i="1"/>
  <c r="T435" i="1"/>
  <c r="P435" i="1"/>
  <c r="O435" i="1"/>
  <c r="N435" i="1"/>
  <c r="M435" i="1"/>
  <c r="L435" i="1"/>
  <c r="R435" i="1" s="1"/>
  <c r="P434" i="1"/>
  <c r="O434" i="1"/>
  <c r="N434" i="1"/>
  <c r="M434" i="1"/>
  <c r="T434" i="1" s="1"/>
  <c r="L434" i="1"/>
  <c r="S433" i="1"/>
  <c r="U433" i="1" s="1"/>
  <c r="P433" i="1"/>
  <c r="O433" i="1"/>
  <c r="N433" i="1"/>
  <c r="M433" i="1"/>
  <c r="T433" i="1" s="1"/>
  <c r="L433" i="1"/>
  <c r="S432" i="1"/>
  <c r="U432" i="1" s="1"/>
  <c r="P432" i="1"/>
  <c r="O432" i="1"/>
  <c r="N432" i="1"/>
  <c r="T432" i="1" s="1"/>
  <c r="M432" i="1"/>
  <c r="L432" i="1"/>
  <c r="T431" i="1"/>
  <c r="P431" i="1"/>
  <c r="O431" i="1"/>
  <c r="N431" i="1"/>
  <c r="M431" i="1"/>
  <c r="L431" i="1"/>
  <c r="R431" i="1" s="1"/>
  <c r="P430" i="1"/>
  <c r="O430" i="1"/>
  <c r="N430" i="1"/>
  <c r="M430" i="1"/>
  <c r="T430" i="1" s="1"/>
  <c r="L430" i="1"/>
  <c r="S429" i="1"/>
  <c r="U429" i="1" s="1"/>
  <c r="P429" i="1"/>
  <c r="O429" i="1"/>
  <c r="N429" i="1"/>
  <c r="M429" i="1"/>
  <c r="T429" i="1" s="1"/>
  <c r="L429" i="1"/>
  <c r="S428" i="1"/>
  <c r="U428" i="1" s="1"/>
  <c r="P428" i="1"/>
  <c r="O428" i="1"/>
  <c r="N428" i="1"/>
  <c r="T428" i="1" s="1"/>
  <c r="M428" i="1"/>
  <c r="L428" i="1"/>
  <c r="R428" i="1" s="1"/>
  <c r="T427" i="1"/>
  <c r="P427" i="1"/>
  <c r="O427" i="1"/>
  <c r="N427" i="1"/>
  <c r="M427" i="1"/>
  <c r="L427" i="1"/>
  <c r="R427" i="1" s="1"/>
  <c r="P426" i="1"/>
  <c r="O426" i="1"/>
  <c r="N426" i="1"/>
  <c r="M426" i="1"/>
  <c r="L426" i="1"/>
  <c r="S425" i="1"/>
  <c r="U425" i="1" s="1"/>
  <c r="P425" i="1"/>
  <c r="O425" i="1"/>
  <c r="N425" i="1"/>
  <c r="M425" i="1"/>
  <c r="T425" i="1" s="1"/>
  <c r="L425" i="1"/>
  <c r="S424" i="1"/>
  <c r="U424" i="1" s="1"/>
  <c r="P424" i="1"/>
  <c r="O424" i="1"/>
  <c r="N424" i="1"/>
  <c r="T424" i="1" s="1"/>
  <c r="M424" i="1"/>
  <c r="L424" i="1"/>
  <c r="R424" i="1" s="1"/>
  <c r="T423" i="1"/>
  <c r="P423" i="1"/>
  <c r="O423" i="1"/>
  <c r="N423" i="1"/>
  <c r="M423" i="1"/>
  <c r="L423" i="1"/>
  <c r="P422" i="1"/>
  <c r="O422" i="1"/>
  <c r="N422" i="1"/>
  <c r="M422" i="1"/>
  <c r="T422" i="1" s="1"/>
  <c r="L422" i="1"/>
  <c r="S421" i="1"/>
  <c r="U421" i="1" s="1"/>
  <c r="P421" i="1"/>
  <c r="O421" i="1"/>
  <c r="N421" i="1"/>
  <c r="M421" i="1"/>
  <c r="T421" i="1" s="1"/>
  <c r="L421" i="1"/>
  <c r="S420" i="1"/>
  <c r="U420" i="1" s="1"/>
  <c r="P420" i="1"/>
  <c r="O420" i="1"/>
  <c r="N420" i="1"/>
  <c r="T420" i="1" s="1"/>
  <c r="M420" i="1"/>
  <c r="L420" i="1"/>
  <c r="T419" i="1"/>
  <c r="P419" i="1"/>
  <c r="O419" i="1"/>
  <c r="N419" i="1"/>
  <c r="M419" i="1"/>
  <c r="L419" i="1"/>
  <c r="R419" i="1" s="1"/>
  <c r="P418" i="1"/>
  <c r="O418" i="1"/>
  <c r="N418" i="1"/>
  <c r="M418" i="1"/>
  <c r="T418" i="1" s="1"/>
  <c r="L418" i="1"/>
  <c r="S417" i="1"/>
  <c r="U417" i="1" s="1"/>
  <c r="P417" i="1"/>
  <c r="O417" i="1"/>
  <c r="N417" i="1"/>
  <c r="M417" i="1"/>
  <c r="T417" i="1" s="1"/>
  <c r="L417" i="1"/>
  <c r="S416" i="1"/>
  <c r="U416" i="1" s="1"/>
  <c r="P416" i="1"/>
  <c r="O416" i="1"/>
  <c r="N416" i="1"/>
  <c r="T416" i="1" s="1"/>
  <c r="M416" i="1"/>
  <c r="L416" i="1"/>
  <c r="T415" i="1"/>
  <c r="P415" i="1"/>
  <c r="O415" i="1"/>
  <c r="N415" i="1"/>
  <c r="M415" i="1"/>
  <c r="L415" i="1"/>
  <c r="R415" i="1" s="1"/>
  <c r="P414" i="1"/>
  <c r="O414" i="1"/>
  <c r="N414" i="1"/>
  <c r="M414" i="1"/>
  <c r="T414" i="1" s="1"/>
  <c r="L414" i="1"/>
  <c r="S413" i="1"/>
  <c r="U413" i="1" s="1"/>
  <c r="P413" i="1"/>
  <c r="O413" i="1"/>
  <c r="N413" i="1"/>
  <c r="M413" i="1"/>
  <c r="T413" i="1" s="1"/>
  <c r="L413" i="1"/>
  <c r="S412" i="1"/>
  <c r="U412" i="1" s="1"/>
  <c r="P412" i="1"/>
  <c r="O412" i="1"/>
  <c r="N412" i="1"/>
  <c r="T412" i="1" s="1"/>
  <c r="M412" i="1"/>
  <c r="L412" i="1"/>
  <c r="R412" i="1" s="1"/>
  <c r="T411" i="1"/>
  <c r="P411" i="1"/>
  <c r="O411" i="1"/>
  <c r="N411" i="1"/>
  <c r="M411" i="1"/>
  <c r="L411" i="1"/>
  <c r="R411" i="1" s="1"/>
  <c r="P410" i="1"/>
  <c r="O410" i="1"/>
  <c r="N410" i="1"/>
  <c r="M410" i="1"/>
  <c r="L410" i="1"/>
  <c r="S409" i="1"/>
  <c r="U409" i="1" s="1"/>
  <c r="P409" i="1"/>
  <c r="O409" i="1"/>
  <c r="N409" i="1"/>
  <c r="M409" i="1"/>
  <c r="T409" i="1" s="1"/>
  <c r="L409" i="1"/>
  <c r="S408" i="1"/>
  <c r="U408" i="1" s="1"/>
  <c r="P408" i="1"/>
  <c r="O408" i="1"/>
  <c r="N408" i="1"/>
  <c r="T408" i="1" s="1"/>
  <c r="M408" i="1"/>
  <c r="L408" i="1"/>
  <c r="R408" i="1" s="1"/>
  <c r="T407" i="1"/>
  <c r="P407" i="1"/>
  <c r="O407" i="1"/>
  <c r="N407" i="1"/>
  <c r="M407" i="1"/>
  <c r="L407" i="1"/>
  <c r="P406" i="1"/>
  <c r="O406" i="1"/>
  <c r="N406" i="1"/>
  <c r="M406" i="1"/>
  <c r="T406" i="1" s="1"/>
  <c r="L406" i="1"/>
  <c r="S405" i="1"/>
  <c r="U405" i="1" s="1"/>
  <c r="P405" i="1"/>
  <c r="O405" i="1"/>
  <c r="N405" i="1"/>
  <c r="M405" i="1"/>
  <c r="T405" i="1" s="1"/>
  <c r="L405" i="1"/>
  <c r="S404" i="1"/>
  <c r="U404" i="1" s="1"/>
  <c r="P404" i="1"/>
  <c r="O404" i="1"/>
  <c r="N404" i="1"/>
  <c r="M404" i="1"/>
  <c r="L404" i="1"/>
  <c r="T403" i="1"/>
  <c r="P403" i="1"/>
  <c r="O403" i="1"/>
  <c r="N403" i="1"/>
  <c r="M403" i="1"/>
  <c r="L403" i="1"/>
  <c r="R403" i="1" s="1"/>
  <c r="P402" i="1"/>
  <c r="O402" i="1"/>
  <c r="N402" i="1"/>
  <c r="M402" i="1"/>
  <c r="T402" i="1" s="1"/>
  <c r="L402" i="1"/>
  <c r="P401" i="1"/>
  <c r="O401" i="1"/>
  <c r="N401" i="1"/>
  <c r="M401" i="1"/>
  <c r="T401" i="1" s="1"/>
  <c r="L401" i="1"/>
  <c r="S401" i="1" s="1"/>
  <c r="U401" i="1" s="1"/>
  <c r="S400" i="1"/>
  <c r="U400" i="1" s="1"/>
  <c r="P400" i="1"/>
  <c r="O400" i="1"/>
  <c r="N400" i="1"/>
  <c r="M400" i="1"/>
  <c r="T400" i="1" s="1"/>
  <c r="L400" i="1"/>
  <c r="T399" i="1"/>
  <c r="P399" i="1"/>
  <c r="O399" i="1"/>
  <c r="N399" i="1"/>
  <c r="M399" i="1"/>
  <c r="L399" i="1"/>
  <c r="P398" i="1"/>
  <c r="O398" i="1"/>
  <c r="N398" i="1"/>
  <c r="M398" i="1"/>
  <c r="T398" i="1" s="1"/>
  <c r="L398" i="1"/>
  <c r="P397" i="1"/>
  <c r="O397" i="1"/>
  <c r="N397" i="1"/>
  <c r="M397" i="1"/>
  <c r="T397" i="1" s="1"/>
  <c r="L397" i="1"/>
  <c r="S397" i="1" s="1"/>
  <c r="U397" i="1" s="1"/>
  <c r="S396" i="1"/>
  <c r="U396" i="1" s="1"/>
  <c r="P396" i="1"/>
  <c r="O396" i="1"/>
  <c r="N396" i="1"/>
  <c r="M396" i="1"/>
  <c r="T396" i="1" s="1"/>
  <c r="L396" i="1"/>
  <c r="T395" i="1"/>
  <c r="P395" i="1"/>
  <c r="O395" i="1"/>
  <c r="N395" i="1"/>
  <c r="M395" i="1"/>
  <c r="L395" i="1"/>
  <c r="P394" i="1"/>
  <c r="O394" i="1"/>
  <c r="N394" i="1"/>
  <c r="M394" i="1"/>
  <c r="T394" i="1" s="1"/>
  <c r="L394" i="1"/>
  <c r="P393" i="1"/>
  <c r="O393" i="1"/>
  <c r="N393" i="1"/>
  <c r="M393" i="1"/>
  <c r="T393" i="1" s="1"/>
  <c r="L393" i="1"/>
  <c r="S393" i="1" s="1"/>
  <c r="U393" i="1" s="1"/>
  <c r="S392" i="1"/>
  <c r="U392" i="1" s="1"/>
  <c r="P392" i="1"/>
  <c r="O392" i="1"/>
  <c r="N392" i="1"/>
  <c r="M392" i="1"/>
  <c r="T392" i="1" s="1"/>
  <c r="L392" i="1"/>
  <c r="T391" i="1"/>
  <c r="P391" i="1"/>
  <c r="O391" i="1"/>
  <c r="S391" i="1" s="1"/>
  <c r="U391" i="1" s="1"/>
  <c r="N391" i="1"/>
  <c r="M391" i="1"/>
  <c r="L391" i="1"/>
  <c r="P390" i="1"/>
  <c r="T390" i="1" s="1"/>
  <c r="O390" i="1"/>
  <c r="N390" i="1"/>
  <c r="M390" i="1"/>
  <c r="L390" i="1"/>
  <c r="P389" i="1"/>
  <c r="O389" i="1"/>
  <c r="N389" i="1"/>
  <c r="M389" i="1"/>
  <c r="T389" i="1" s="1"/>
  <c r="L389" i="1"/>
  <c r="S389" i="1" s="1"/>
  <c r="U389" i="1" s="1"/>
  <c r="S388" i="1"/>
  <c r="U388" i="1" s="1"/>
  <c r="P388" i="1"/>
  <c r="O388" i="1"/>
  <c r="N388" i="1"/>
  <c r="M388" i="1"/>
  <c r="T388" i="1" s="1"/>
  <c r="L388" i="1"/>
  <c r="T387" i="1"/>
  <c r="P387" i="1"/>
  <c r="O387" i="1"/>
  <c r="S387" i="1" s="1"/>
  <c r="U387" i="1" s="1"/>
  <c r="N387" i="1"/>
  <c r="M387" i="1"/>
  <c r="L387" i="1"/>
  <c r="P386" i="1"/>
  <c r="T386" i="1" s="1"/>
  <c r="O386" i="1"/>
  <c r="N386" i="1"/>
  <c r="M386" i="1"/>
  <c r="L386" i="1"/>
  <c r="P385" i="1"/>
  <c r="O385" i="1"/>
  <c r="N385" i="1"/>
  <c r="M385" i="1"/>
  <c r="T385" i="1" s="1"/>
  <c r="L385" i="1"/>
  <c r="S385" i="1" s="1"/>
  <c r="U385" i="1" s="1"/>
  <c r="S384" i="1"/>
  <c r="U384" i="1" s="1"/>
  <c r="P384" i="1"/>
  <c r="O384" i="1"/>
  <c r="N384" i="1"/>
  <c r="M384" i="1"/>
  <c r="L384" i="1"/>
  <c r="S383" i="1"/>
  <c r="U383" i="1" s="1"/>
  <c r="P383" i="1"/>
  <c r="O383" i="1"/>
  <c r="N383" i="1"/>
  <c r="T383" i="1" s="1"/>
  <c r="M383" i="1"/>
  <c r="L383" i="1"/>
  <c r="P382" i="1"/>
  <c r="O382" i="1"/>
  <c r="N382" i="1"/>
  <c r="M382" i="1"/>
  <c r="T382" i="1" s="1"/>
  <c r="L382" i="1"/>
  <c r="S382" i="1" s="1"/>
  <c r="U382" i="1" s="1"/>
  <c r="S381" i="1"/>
  <c r="U381" i="1" s="1"/>
  <c r="P381" i="1"/>
  <c r="O381" i="1"/>
  <c r="N381" i="1"/>
  <c r="M381" i="1"/>
  <c r="T381" i="1" s="1"/>
  <c r="L381" i="1"/>
  <c r="S380" i="1"/>
  <c r="U380" i="1" s="1"/>
  <c r="P380" i="1"/>
  <c r="O380" i="1"/>
  <c r="N380" i="1"/>
  <c r="M380" i="1"/>
  <c r="T380" i="1" s="1"/>
  <c r="L380" i="1"/>
  <c r="S379" i="1"/>
  <c r="U379" i="1" s="1"/>
  <c r="P379" i="1"/>
  <c r="O379" i="1"/>
  <c r="N379" i="1"/>
  <c r="M379" i="1"/>
  <c r="T379" i="1" s="1"/>
  <c r="L379" i="1"/>
  <c r="S378" i="1"/>
  <c r="U378" i="1" s="1"/>
  <c r="P378" i="1"/>
  <c r="O378" i="1"/>
  <c r="N378" i="1"/>
  <c r="T378" i="1" s="1"/>
  <c r="M378" i="1"/>
  <c r="R378" i="1" s="1"/>
  <c r="L378" i="1"/>
  <c r="T377" i="1"/>
  <c r="P377" i="1"/>
  <c r="O377" i="1"/>
  <c r="N377" i="1"/>
  <c r="M377" i="1"/>
  <c r="L377" i="1"/>
  <c r="R377" i="1" s="1"/>
  <c r="P376" i="1"/>
  <c r="O376" i="1"/>
  <c r="N376" i="1"/>
  <c r="M376" i="1"/>
  <c r="T376" i="1" s="1"/>
  <c r="L376" i="1"/>
  <c r="S376" i="1" s="1"/>
  <c r="U376" i="1" s="1"/>
  <c r="S375" i="1"/>
  <c r="U375" i="1" s="1"/>
  <c r="P375" i="1"/>
  <c r="O375" i="1"/>
  <c r="N375" i="1"/>
  <c r="M375" i="1"/>
  <c r="T375" i="1" s="1"/>
  <c r="L375" i="1"/>
  <c r="S374" i="1"/>
  <c r="U374" i="1" s="1"/>
  <c r="P374" i="1"/>
  <c r="O374" i="1"/>
  <c r="N374" i="1"/>
  <c r="T374" i="1" s="1"/>
  <c r="M374" i="1"/>
  <c r="R374" i="1" s="1"/>
  <c r="L374" i="1"/>
  <c r="T373" i="1"/>
  <c r="P373" i="1"/>
  <c r="O373" i="1"/>
  <c r="N373" i="1"/>
  <c r="M373" i="1"/>
  <c r="L373" i="1"/>
  <c r="R373" i="1" s="1"/>
  <c r="P372" i="1"/>
  <c r="O372" i="1"/>
  <c r="N372" i="1"/>
  <c r="M372" i="1"/>
  <c r="T372" i="1" s="1"/>
  <c r="L372" i="1"/>
  <c r="S372" i="1" s="1"/>
  <c r="U372" i="1" s="1"/>
  <c r="S371" i="1"/>
  <c r="U371" i="1" s="1"/>
  <c r="P371" i="1"/>
  <c r="O371" i="1"/>
  <c r="N371" i="1"/>
  <c r="M371" i="1"/>
  <c r="T371" i="1" s="1"/>
  <c r="L371" i="1"/>
  <c r="S370" i="1"/>
  <c r="U370" i="1" s="1"/>
  <c r="P370" i="1"/>
  <c r="O370" i="1"/>
  <c r="N370" i="1"/>
  <c r="T370" i="1" s="1"/>
  <c r="M370" i="1"/>
  <c r="R370" i="1" s="1"/>
  <c r="L370" i="1"/>
  <c r="T369" i="1"/>
  <c r="P369" i="1"/>
  <c r="O369" i="1"/>
  <c r="O458" i="1" s="1"/>
  <c r="N369" i="1"/>
  <c r="M369" i="1"/>
  <c r="M458" i="1" s="1"/>
  <c r="L369" i="1"/>
  <c r="S369" i="1" s="1"/>
  <c r="Q366" i="1"/>
  <c r="K366" i="1"/>
  <c r="I366" i="1"/>
  <c r="S365" i="1"/>
  <c r="U365" i="1" s="1"/>
  <c r="P365" i="1"/>
  <c r="O365" i="1"/>
  <c r="N365" i="1"/>
  <c r="M365" i="1"/>
  <c r="T365" i="1" s="1"/>
  <c r="L365" i="1"/>
  <c r="S364" i="1"/>
  <c r="U364" i="1" s="1"/>
  <c r="P364" i="1"/>
  <c r="O364" i="1"/>
  <c r="N364" i="1"/>
  <c r="T364" i="1" s="1"/>
  <c r="M364" i="1"/>
  <c r="R364" i="1" s="1"/>
  <c r="L364" i="1"/>
  <c r="J364" i="1"/>
  <c r="P363" i="1"/>
  <c r="O363" i="1"/>
  <c r="N363" i="1"/>
  <c r="M363" i="1"/>
  <c r="T363" i="1" s="1"/>
  <c r="L363" i="1"/>
  <c r="R363" i="1" s="1"/>
  <c r="J363" i="1"/>
  <c r="S363" i="1" s="1"/>
  <c r="U363" i="1" s="1"/>
  <c r="S362" i="1"/>
  <c r="U362" i="1" s="1"/>
  <c r="P362" i="1"/>
  <c r="O362" i="1"/>
  <c r="N362" i="1"/>
  <c r="T362" i="1" s="1"/>
  <c r="M362" i="1"/>
  <c r="R362" i="1" s="1"/>
  <c r="L362" i="1"/>
  <c r="J362" i="1"/>
  <c r="P361" i="1"/>
  <c r="O361" i="1"/>
  <c r="N361" i="1"/>
  <c r="M361" i="1"/>
  <c r="T361" i="1" s="1"/>
  <c r="L361" i="1"/>
  <c r="R361" i="1" s="1"/>
  <c r="J361" i="1"/>
  <c r="S361" i="1" s="1"/>
  <c r="U361" i="1" s="1"/>
  <c r="S360" i="1"/>
  <c r="U360" i="1" s="1"/>
  <c r="P360" i="1"/>
  <c r="O360" i="1"/>
  <c r="N360" i="1"/>
  <c r="T360" i="1" s="1"/>
  <c r="M360" i="1"/>
  <c r="R360" i="1" s="1"/>
  <c r="L360" i="1"/>
  <c r="J360" i="1"/>
  <c r="P359" i="1"/>
  <c r="O359" i="1"/>
  <c r="N359" i="1"/>
  <c r="M359" i="1"/>
  <c r="T359" i="1" s="1"/>
  <c r="L359" i="1"/>
  <c r="R359" i="1" s="1"/>
  <c r="J359" i="1"/>
  <c r="S359" i="1" s="1"/>
  <c r="U359" i="1" s="1"/>
  <c r="S358" i="1"/>
  <c r="U358" i="1" s="1"/>
  <c r="P358" i="1"/>
  <c r="O358" i="1"/>
  <c r="N358" i="1"/>
  <c r="T358" i="1" s="1"/>
  <c r="M358" i="1"/>
  <c r="R358" i="1" s="1"/>
  <c r="L358" i="1"/>
  <c r="J358" i="1"/>
  <c r="P357" i="1"/>
  <c r="O357" i="1"/>
  <c r="N357" i="1"/>
  <c r="M357" i="1"/>
  <c r="T357" i="1" s="1"/>
  <c r="L357" i="1"/>
  <c r="R357" i="1" s="1"/>
  <c r="J357" i="1"/>
  <c r="S357" i="1" s="1"/>
  <c r="U357" i="1" s="1"/>
  <c r="S356" i="1"/>
  <c r="U356" i="1" s="1"/>
  <c r="P356" i="1"/>
  <c r="O356" i="1"/>
  <c r="N356" i="1"/>
  <c r="T356" i="1" s="1"/>
  <c r="M356" i="1"/>
  <c r="R356" i="1" s="1"/>
  <c r="L356" i="1"/>
  <c r="J356" i="1"/>
  <c r="P355" i="1"/>
  <c r="O355" i="1"/>
  <c r="N355" i="1"/>
  <c r="M355" i="1"/>
  <c r="T355" i="1" s="1"/>
  <c r="L355" i="1"/>
  <c r="R355" i="1" s="1"/>
  <c r="J355" i="1"/>
  <c r="S355" i="1" s="1"/>
  <c r="U355" i="1" s="1"/>
  <c r="S354" i="1"/>
  <c r="U354" i="1" s="1"/>
  <c r="P354" i="1"/>
  <c r="O354" i="1"/>
  <c r="N354" i="1"/>
  <c r="T354" i="1" s="1"/>
  <c r="M354" i="1"/>
  <c r="R354" i="1" s="1"/>
  <c r="L354" i="1"/>
  <c r="J354" i="1"/>
  <c r="P353" i="1"/>
  <c r="O353" i="1"/>
  <c r="N353" i="1"/>
  <c r="M353" i="1"/>
  <c r="T353" i="1" s="1"/>
  <c r="L353" i="1"/>
  <c r="R353" i="1" s="1"/>
  <c r="J353" i="1"/>
  <c r="S353" i="1" s="1"/>
  <c r="U353" i="1" s="1"/>
  <c r="S352" i="1"/>
  <c r="U352" i="1" s="1"/>
  <c r="P352" i="1"/>
  <c r="O352" i="1"/>
  <c r="N352" i="1"/>
  <c r="T352" i="1" s="1"/>
  <c r="M352" i="1"/>
  <c r="R352" i="1" s="1"/>
  <c r="L352" i="1"/>
  <c r="J352" i="1"/>
  <c r="P351" i="1"/>
  <c r="O351" i="1"/>
  <c r="N351" i="1"/>
  <c r="M351" i="1"/>
  <c r="T351" i="1" s="1"/>
  <c r="L351" i="1"/>
  <c r="R351" i="1" s="1"/>
  <c r="J351" i="1"/>
  <c r="S351" i="1" s="1"/>
  <c r="U351" i="1" s="1"/>
  <c r="S350" i="1"/>
  <c r="U350" i="1" s="1"/>
  <c r="P350" i="1"/>
  <c r="O350" i="1"/>
  <c r="N350" i="1"/>
  <c r="T350" i="1" s="1"/>
  <c r="M350" i="1"/>
  <c r="R350" i="1" s="1"/>
  <c r="L350" i="1"/>
  <c r="J350" i="1"/>
  <c r="P349" i="1"/>
  <c r="O349" i="1"/>
  <c r="N349" i="1"/>
  <c r="M349" i="1"/>
  <c r="T349" i="1" s="1"/>
  <c r="L349" i="1"/>
  <c r="R349" i="1" s="1"/>
  <c r="J349" i="1"/>
  <c r="S349" i="1" s="1"/>
  <c r="U349" i="1" s="1"/>
  <c r="S348" i="1"/>
  <c r="U348" i="1" s="1"/>
  <c r="P348" i="1"/>
  <c r="O348" i="1"/>
  <c r="N348" i="1"/>
  <c r="T348" i="1" s="1"/>
  <c r="M348" i="1"/>
  <c r="R348" i="1" s="1"/>
  <c r="L348" i="1"/>
  <c r="T347" i="1"/>
  <c r="P347" i="1"/>
  <c r="O347" i="1"/>
  <c r="N347" i="1"/>
  <c r="M347" i="1"/>
  <c r="L347" i="1"/>
  <c r="R347" i="1" s="1"/>
  <c r="J347" i="1"/>
  <c r="S347" i="1" s="1"/>
  <c r="U347" i="1" s="1"/>
  <c r="S346" i="1"/>
  <c r="U346" i="1" s="1"/>
  <c r="P346" i="1"/>
  <c r="O346" i="1"/>
  <c r="N346" i="1"/>
  <c r="M346" i="1"/>
  <c r="T346" i="1" s="1"/>
  <c r="L346" i="1"/>
  <c r="J346" i="1"/>
  <c r="T345" i="1"/>
  <c r="P345" i="1"/>
  <c r="O345" i="1"/>
  <c r="N345" i="1"/>
  <c r="M345" i="1"/>
  <c r="L345" i="1"/>
  <c r="R345" i="1" s="1"/>
  <c r="J345" i="1"/>
  <c r="S345" i="1" s="1"/>
  <c r="U345" i="1" s="1"/>
  <c r="S344" i="1"/>
  <c r="U344" i="1" s="1"/>
  <c r="P344" i="1"/>
  <c r="O344" i="1"/>
  <c r="N344" i="1"/>
  <c r="M344" i="1"/>
  <c r="T344" i="1" s="1"/>
  <c r="L344" i="1"/>
  <c r="J344" i="1"/>
  <c r="T343" i="1"/>
  <c r="P343" i="1"/>
  <c r="O343" i="1"/>
  <c r="N343" i="1"/>
  <c r="M343" i="1"/>
  <c r="L343" i="1"/>
  <c r="R343" i="1" s="1"/>
  <c r="J343" i="1"/>
  <c r="S343" i="1" s="1"/>
  <c r="U343" i="1" s="1"/>
  <c r="S342" i="1"/>
  <c r="U342" i="1" s="1"/>
  <c r="P342" i="1"/>
  <c r="O342" i="1"/>
  <c r="N342" i="1"/>
  <c r="M342" i="1"/>
  <c r="T342" i="1" s="1"/>
  <c r="L342" i="1"/>
  <c r="J342" i="1"/>
  <c r="T341" i="1"/>
  <c r="P341" i="1"/>
  <c r="O341" i="1"/>
  <c r="N341" i="1"/>
  <c r="M341" i="1"/>
  <c r="L341" i="1"/>
  <c r="R341" i="1" s="1"/>
  <c r="J341" i="1"/>
  <c r="S341" i="1" s="1"/>
  <c r="U341" i="1" s="1"/>
  <c r="S340" i="1"/>
  <c r="U340" i="1" s="1"/>
  <c r="P340" i="1"/>
  <c r="O340" i="1"/>
  <c r="N340" i="1"/>
  <c r="M340" i="1"/>
  <c r="T340" i="1" s="1"/>
  <c r="L340" i="1"/>
  <c r="J340" i="1"/>
  <c r="T339" i="1"/>
  <c r="P339" i="1"/>
  <c r="O339" i="1"/>
  <c r="N339" i="1"/>
  <c r="M339" i="1"/>
  <c r="L339" i="1"/>
  <c r="R339" i="1" s="1"/>
  <c r="J339" i="1"/>
  <c r="S339" i="1" s="1"/>
  <c r="U339" i="1" s="1"/>
  <c r="S338" i="1"/>
  <c r="U338" i="1" s="1"/>
  <c r="P338" i="1"/>
  <c r="O338" i="1"/>
  <c r="N338" i="1"/>
  <c r="M338" i="1"/>
  <c r="T338" i="1" s="1"/>
  <c r="L338" i="1"/>
  <c r="J338" i="1"/>
  <c r="T337" i="1"/>
  <c r="P337" i="1"/>
  <c r="O337" i="1"/>
  <c r="N337" i="1"/>
  <c r="M337" i="1"/>
  <c r="L337" i="1"/>
  <c r="J337" i="1"/>
  <c r="S337" i="1" s="1"/>
  <c r="U337" i="1" s="1"/>
  <c r="S336" i="1"/>
  <c r="U336" i="1" s="1"/>
  <c r="P336" i="1"/>
  <c r="O336" i="1"/>
  <c r="N336" i="1"/>
  <c r="M336" i="1"/>
  <c r="T336" i="1" s="1"/>
  <c r="L336" i="1"/>
  <c r="J336" i="1"/>
  <c r="T335" i="1"/>
  <c r="P335" i="1"/>
  <c r="O335" i="1"/>
  <c r="N335" i="1"/>
  <c r="M335" i="1"/>
  <c r="L335" i="1"/>
  <c r="P334" i="1"/>
  <c r="T334" i="1" s="1"/>
  <c r="O334" i="1"/>
  <c r="M334" i="1"/>
  <c r="L334" i="1"/>
  <c r="J334" i="1"/>
  <c r="S334" i="1" s="1"/>
  <c r="U334" i="1" s="1"/>
  <c r="S333" i="1"/>
  <c r="U333" i="1" s="1"/>
  <c r="P333" i="1"/>
  <c r="O333" i="1"/>
  <c r="N333" i="1"/>
  <c r="M333" i="1"/>
  <c r="T333" i="1" s="1"/>
  <c r="L333" i="1"/>
  <c r="S332" i="1"/>
  <c r="U332" i="1" s="1"/>
  <c r="P332" i="1"/>
  <c r="O332" i="1"/>
  <c r="N332" i="1"/>
  <c r="T332" i="1" s="1"/>
  <c r="M332" i="1"/>
  <c r="R332" i="1" s="1"/>
  <c r="L332" i="1"/>
  <c r="T331" i="1"/>
  <c r="P331" i="1"/>
  <c r="O331" i="1"/>
  <c r="N331" i="1"/>
  <c r="M331" i="1"/>
  <c r="L331" i="1"/>
  <c r="P330" i="1"/>
  <c r="O330" i="1"/>
  <c r="N330" i="1"/>
  <c r="M330" i="1"/>
  <c r="T330" i="1" s="1"/>
  <c r="L330" i="1"/>
  <c r="P329" i="1"/>
  <c r="O329" i="1"/>
  <c r="M329" i="1"/>
  <c r="T329" i="1" s="1"/>
  <c r="L329" i="1"/>
  <c r="S329" i="1" s="1"/>
  <c r="U329" i="1" s="1"/>
  <c r="S328" i="1"/>
  <c r="U328" i="1" s="1"/>
  <c r="P328" i="1"/>
  <c r="O328" i="1"/>
  <c r="N328" i="1"/>
  <c r="N366" i="1" s="1"/>
  <c r="M328" i="1"/>
  <c r="T328" i="1" s="1"/>
  <c r="L328" i="1"/>
  <c r="J328" i="1"/>
  <c r="T327" i="1"/>
  <c r="P327" i="1"/>
  <c r="O327" i="1"/>
  <c r="S327" i="1" s="1"/>
  <c r="U327" i="1" s="1"/>
  <c r="M327" i="1"/>
  <c r="L327" i="1"/>
  <c r="T326" i="1"/>
  <c r="T366" i="1" s="1"/>
  <c r="P326" i="1"/>
  <c r="P366" i="1" s="1"/>
  <c r="O326" i="1"/>
  <c r="M326" i="1"/>
  <c r="L326" i="1"/>
  <c r="R326" i="1" s="1"/>
  <c r="Q323" i="1"/>
  <c r="K323" i="1"/>
  <c r="I323" i="1"/>
  <c r="P322" i="1"/>
  <c r="O322" i="1"/>
  <c r="N322" i="1"/>
  <c r="M322" i="1"/>
  <c r="T322" i="1" s="1"/>
  <c r="L322" i="1"/>
  <c r="S322" i="1" s="1"/>
  <c r="U322" i="1" s="1"/>
  <c r="S321" i="1"/>
  <c r="U321" i="1" s="1"/>
  <c r="P321" i="1"/>
  <c r="O321" i="1"/>
  <c r="N321" i="1"/>
  <c r="M321" i="1"/>
  <c r="T321" i="1" s="1"/>
  <c r="L321" i="1"/>
  <c r="P320" i="1"/>
  <c r="O320" i="1"/>
  <c r="S320" i="1" s="1"/>
  <c r="U320" i="1" s="1"/>
  <c r="N320" i="1"/>
  <c r="T320" i="1" s="1"/>
  <c r="M320" i="1"/>
  <c r="L320" i="1"/>
  <c r="T319" i="1"/>
  <c r="P319" i="1"/>
  <c r="O319" i="1"/>
  <c r="N319" i="1"/>
  <c r="N323" i="1" s="1"/>
  <c r="M319" i="1"/>
  <c r="L319" i="1"/>
  <c r="P318" i="1"/>
  <c r="T318" i="1" s="1"/>
  <c r="O318" i="1"/>
  <c r="M318" i="1"/>
  <c r="L318" i="1"/>
  <c r="L323" i="1" s="1"/>
  <c r="J318" i="1"/>
  <c r="P317" i="1"/>
  <c r="O317" i="1"/>
  <c r="M317" i="1"/>
  <c r="T317" i="1" s="1"/>
  <c r="L317" i="1"/>
  <c r="S317" i="1" s="1"/>
  <c r="U317" i="1" s="1"/>
  <c r="J317" i="1"/>
  <c r="P316" i="1"/>
  <c r="O316" i="1"/>
  <c r="O323" i="1" s="1"/>
  <c r="M316" i="1"/>
  <c r="L316" i="1"/>
  <c r="J316" i="1"/>
  <c r="Q313" i="1"/>
  <c r="K313" i="1"/>
  <c r="J313" i="1"/>
  <c r="I313" i="1"/>
  <c r="U312" i="1"/>
  <c r="P312" i="1"/>
  <c r="O312" i="1"/>
  <c r="N312" i="1"/>
  <c r="M312" i="1"/>
  <c r="T312" i="1" s="1"/>
  <c r="L312" i="1"/>
  <c r="S312" i="1" s="1"/>
  <c r="S311" i="1"/>
  <c r="U311" i="1" s="1"/>
  <c r="P311" i="1"/>
  <c r="O311" i="1"/>
  <c r="N311" i="1"/>
  <c r="M311" i="1"/>
  <c r="L311" i="1"/>
  <c r="S310" i="1"/>
  <c r="U310" i="1" s="1"/>
  <c r="P310" i="1"/>
  <c r="O310" i="1"/>
  <c r="N310" i="1"/>
  <c r="M310" i="1"/>
  <c r="T310" i="1" s="1"/>
  <c r="L310" i="1"/>
  <c r="S309" i="1"/>
  <c r="U309" i="1" s="1"/>
  <c r="P309" i="1"/>
  <c r="O309" i="1"/>
  <c r="N309" i="1"/>
  <c r="T309" i="1" s="1"/>
  <c r="M309" i="1"/>
  <c r="L309" i="1"/>
  <c r="T308" i="1"/>
  <c r="P308" i="1"/>
  <c r="O308" i="1"/>
  <c r="O313" i="1" s="1"/>
  <c r="N308" i="1"/>
  <c r="N313" i="1" s="1"/>
  <c r="M308" i="1"/>
  <c r="R308" i="1" s="1"/>
  <c r="L308" i="1"/>
  <c r="S308" i="1" s="1"/>
  <c r="U308" i="1" s="1"/>
  <c r="S307" i="1"/>
  <c r="S313" i="1" s="1"/>
  <c r="P307" i="1"/>
  <c r="P313" i="1" s="1"/>
  <c r="O307" i="1"/>
  <c r="M307" i="1"/>
  <c r="T307" i="1" s="1"/>
  <c r="L307" i="1"/>
  <c r="L313" i="1" s="1"/>
  <c r="Q304" i="1"/>
  <c r="N304" i="1"/>
  <c r="M304" i="1"/>
  <c r="K304" i="1"/>
  <c r="I304" i="1"/>
  <c r="T303" i="1"/>
  <c r="P303" i="1"/>
  <c r="O303" i="1"/>
  <c r="S303" i="1" s="1"/>
  <c r="U303" i="1" s="1"/>
  <c r="M303" i="1"/>
  <c r="L303" i="1"/>
  <c r="R303" i="1" s="1"/>
  <c r="J303" i="1"/>
  <c r="P302" i="1"/>
  <c r="O302" i="1"/>
  <c r="S302" i="1" s="1"/>
  <c r="U302" i="1" s="1"/>
  <c r="M302" i="1"/>
  <c r="T302" i="1" s="1"/>
  <c r="L302" i="1"/>
  <c r="J302" i="1"/>
  <c r="T301" i="1"/>
  <c r="P301" i="1"/>
  <c r="P304" i="1" s="1"/>
  <c r="O301" i="1"/>
  <c r="O304" i="1" s="1"/>
  <c r="N301" i="1"/>
  <c r="M301" i="1"/>
  <c r="R301" i="1" s="1"/>
  <c r="L301" i="1"/>
  <c r="L304" i="1" s="1"/>
  <c r="J301" i="1"/>
  <c r="S301" i="1" s="1"/>
  <c r="Q298" i="1"/>
  <c r="K298" i="1"/>
  <c r="J298" i="1"/>
  <c r="I298" i="1"/>
  <c r="P297" i="1"/>
  <c r="O297" i="1"/>
  <c r="N297" i="1"/>
  <c r="M297" i="1"/>
  <c r="L297" i="1"/>
  <c r="L298" i="1" s="1"/>
  <c r="P296" i="1"/>
  <c r="O296" i="1"/>
  <c r="O298" i="1" s="1"/>
  <c r="N296" i="1"/>
  <c r="M296" i="1"/>
  <c r="L296" i="1"/>
  <c r="P295" i="1"/>
  <c r="P298" i="1" s="1"/>
  <c r="O295" i="1"/>
  <c r="N295" i="1"/>
  <c r="N298" i="1" s="1"/>
  <c r="M295" i="1"/>
  <c r="L295" i="1"/>
  <c r="S295" i="1" s="1"/>
  <c r="Q292" i="1"/>
  <c r="N292" i="1"/>
  <c r="K292" i="1"/>
  <c r="I292" i="1"/>
  <c r="P291" i="1"/>
  <c r="O291" i="1"/>
  <c r="N291" i="1"/>
  <c r="T291" i="1" s="1"/>
  <c r="M291" i="1"/>
  <c r="L291" i="1"/>
  <c r="R291" i="1" s="1"/>
  <c r="P290" i="1"/>
  <c r="P292" i="1" s="1"/>
  <c r="O290" i="1"/>
  <c r="O292" i="1" s="1"/>
  <c r="M290" i="1"/>
  <c r="M292" i="1" s="1"/>
  <c r="L290" i="1"/>
  <c r="R290" i="1" s="1"/>
  <c r="R292" i="1" s="1"/>
  <c r="J290" i="1"/>
  <c r="S290" i="1" s="1"/>
  <c r="Q287" i="1"/>
  <c r="K287" i="1"/>
  <c r="J287" i="1"/>
  <c r="I287" i="1"/>
  <c r="P286" i="1"/>
  <c r="T286" i="1" s="1"/>
  <c r="O286" i="1"/>
  <c r="O287" i="1" s="1"/>
  <c r="N286" i="1"/>
  <c r="M286" i="1"/>
  <c r="L286" i="1"/>
  <c r="S286" i="1" s="1"/>
  <c r="U286" i="1" s="1"/>
  <c r="P285" i="1"/>
  <c r="O285" i="1"/>
  <c r="N285" i="1"/>
  <c r="M285" i="1"/>
  <c r="T285" i="1" s="1"/>
  <c r="L285" i="1"/>
  <c r="S285" i="1" s="1"/>
  <c r="U285" i="1" s="1"/>
  <c r="S284" i="1"/>
  <c r="P284" i="1"/>
  <c r="O284" i="1"/>
  <c r="N284" i="1"/>
  <c r="N287" i="1" s="1"/>
  <c r="M284" i="1"/>
  <c r="M287" i="1" s="1"/>
  <c r="L284" i="1"/>
  <c r="Q281" i="1"/>
  <c r="K281" i="1"/>
  <c r="I281" i="1"/>
  <c r="P280" i="1"/>
  <c r="P281" i="1" s="1"/>
  <c r="O280" i="1"/>
  <c r="O281" i="1" s="1"/>
  <c r="N280" i="1"/>
  <c r="N281" i="1" s="1"/>
  <c r="M280" i="1"/>
  <c r="M281" i="1" s="1"/>
  <c r="L280" i="1"/>
  <c r="R280" i="1" s="1"/>
  <c r="R281" i="1" s="1"/>
  <c r="J280" i="1"/>
  <c r="J281" i="1" s="1"/>
  <c r="Q277" i="1"/>
  <c r="K277" i="1"/>
  <c r="J277" i="1"/>
  <c r="I277" i="1"/>
  <c r="T276" i="1"/>
  <c r="P276" i="1"/>
  <c r="O276" i="1"/>
  <c r="O277" i="1" s="1"/>
  <c r="N276" i="1"/>
  <c r="N277" i="1" s="1"/>
  <c r="M276" i="1"/>
  <c r="R276" i="1" s="1"/>
  <c r="L276" i="1"/>
  <c r="P275" i="1"/>
  <c r="T275" i="1" s="1"/>
  <c r="O275" i="1"/>
  <c r="N275" i="1"/>
  <c r="M275" i="1"/>
  <c r="L275" i="1"/>
  <c r="S275" i="1" s="1"/>
  <c r="U275" i="1" s="1"/>
  <c r="P274" i="1"/>
  <c r="O274" i="1"/>
  <c r="N274" i="1"/>
  <c r="M274" i="1"/>
  <c r="T274" i="1" s="1"/>
  <c r="L274" i="1"/>
  <c r="S274" i="1" s="1"/>
  <c r="U274" i="1" s="1"/>
  <c r="S273" i="1"/>
  <c r="U273" i="1" s="1"/>
  <c r="P273" i="1"/>
  <c r="P277" i="1" s="1"/>
  <c r="O273" i="1"/>
  <c r="M273" i="1"/>
  <c r="M277" i="1" s="1"/>
  <c r="L273" i="1"/>
  <c r="L277" i="1" s="1"/>
  <c r="Q270" i="1"/>
  <c r="K270" i="1"/>
  <c r="J270" i="1"/>
  <c r="I270" i="1"/>
  <c r="T269" i="1"/>
  <c r="P269" i="1"/>
  <c r="O269" i="1"/>
  <c r="S269" i="1" s="1"/>
  <c r="U269" i="1" s="1"/>
  <c r="N269" i="1"/>
  <c r="M269" i="1"/>
  <c r="R269" i="1" s="1"/>
  <c r="L269" i="1"/>
  <c r="P268" i="1"/>
  <c r="T268" i="1" s="1"/>
  <c r="O268" i="1"/>
  <c r="N268" i="1"/>
  <c r="M268" i="1"/>
  <c r="L268" i="1"/>
  <c r="S268" i="1" s="1"/>
  <c r="U268" i="1" s="1"/>
  <c r="P267" i="1"/>
  <c r="O267" i="1"/>
  <c r="N267" i="1"/>
  <c r="M267" i="1"/>
  <c r="T267" i="1" s="1"/>
  <c r="L267" i="1"/>
  <c r="S267" i="1" s="1"/>
  <c r="U267" i="1" s="1"/>
  <c r="S266" i="1"/>
  <c r="U266" i="1" s="1"/>
  <c r="P266" i="1"/>
  <c r="O266" i="1"/>
  <c r="N266" i="1"/>
  <c r="M266" i="1"/>
  <c r="T266" i="1" s="1"/>
  <c r="L266" i="1"/>
  <c r="T265" i="1"/>
  <c r="P265" i="1"/>
  <c r="O265" i="1"/>
  <c r="S265" i="1" s="1"/>
  <c r="U265" i="1" s="1"/>
  <c r="N265" i="1"/>
  <c r="M265" i="1"/>
  <c r="R265" i="1" s="1"/>
  <c r="L265" i="1"/>
  <c r="P264" i="1"/>
  <c r="T264" i="1" s="1"/>
  <c r="O264" i="1"/>
  <c r="N264" i="1"/>
  <c r="M264" i="1"/>
  <c r="L264" i="1"/>
  <c r="S264" i="1" s="1"/>
  <c r="U264" i="1" s="1"/>
  <c r="P263" i="1"/>
  <c r="O263" i="1"/>
  <c r="N263" i="1"/>
  <c r="M263" i="1"/>
  <c r="T263" i="1" s="1"/>
  <c r="L263" i="1"/>
  <c r="S263" i="1" s="1"/>
  <c r="U263" i="1" s="1"/>
  <c r="S262" i="1"/>
  <c r="U262" i="1" s="1"/>
  <c r="P262" i="1"/>
  <c r="O262" i="1"/>
  <c r="N262" i="1"/>
  <c r="M262" i="1"/>
  <c r="T262" i="1" s="1"/>
  <c r="L262" i="1"/>
  <c r="T261" i="1"/>
  <c r="P261" i="1"/>
  <c r="O261" i="1"/>
  <c r="S261" i="1" s="1"/>
  <c r="U261" i="1" s="1"/>
  <c r="N261" i="1"/>
  <c r="M261" i="1"/>
  <c r="R261" i="1" s="1"/>
  <c r="L261" i="1"/>
  <c r="P260" i="1"/>
  <c r="T260" i="1" s="1"/>
  <c r="O260" i="1"/>
  <c r="N260" i="1"/>
  <c r="M260" i="1"/>
  <c r="L260" i="1"/>
  <c r="S260" i="1" s="1"/>
  <c r="U260" i="1" s="1"/>
  <c r="P259" i="1"/>
  <c r="O259" i="1"/>
  <c r="N259" i="1"/>
  <c r="M259" i="1"/>
  <c r="T259" i="1" s="1"/>
  <c r="L259" i="1"/>
  <c r="S259" i="1" s="1"/>
  <c r="U259" i="1" s="1"/>
  <c r="S258" i="1"/>
  <c r="U258" i="1" s="1"/>
  <c r="P258" i="1"/>
  <c r="O258" i="1"/>
  <c r="N258" i="1"/>
  <c r="M258" i="1"/>
  <c r="T258" i="1" s="1"/>
  <c r="L258" i="1"/>
  <c r="T257" i="1"/>
  <c r="P257" i="1"/>
  <c r="O257" i="1"/>
  <c r="S257" i="1" s="1"/>
  <c r="U257" i="1" s="1"/>
  <c r="N257" i="1"/>
  <c r="N270" i="1" s="1"/>
  <c r="M257" i="1"/>
  <c r="L257" i="1"/>
  <c r="R257" i="1" s="1"/>
  <c r="P256" i="1"/>
  <c r="P270" i="1" s="1"/>
  <c r="O256" i="1"/>
  <c r="O270" i="1" s="1"/>
  <c r="M256" i="1"/>
  <c r="M270" i="1" s="1"/>
  <c r="L256" i="1"/>
  <c r="S256" i="1" s="1"/>
  <c r="Q253" i="1"/>
  <c r="K253" i="1"/>
  <c r="J253" i="1"/>
  <c r="I253" i="1"/>
  <c r="P252" i="1"/>
  <c r="P253" i="1" s="1"/>
  <c r="O252" i="1"/>
  <c r="N252" i="1"/>
  <c r="M252" i="1"/>
  <c r="T252" i="1" s="1"/>
  <c r="L252" i="1"/>
  <c r="S252" i="1" s="1"/>
  <c r="U252" i="1" s="1"/>
  <c r="S251" i="1"/>
  <c r="U251" i="1" s="1"/>
  <c r="P251" i="1"/>
  <c r="O251" i="1"/>
  <c r="N251" i="1"/>
  <c r="N253" i="1" s="1"/>
  <c r="M251" i="1"/>
  <c r="T251" i="1" s="1"/>
  <c r="L251" i="1"/>
  <c r="T250" i="1"/>
  <c r="T253" i="1" s="1"/>
  <c r="P250" i="1"/>
  <c r="O250" i="1"/>
  <c r="O253" i="1" s="1"/>
  <c r="M250" i="1"/>
  <c r="L250" i="1"/>
  <c r="R250" i="1" s="1"/>
  <c r="Q247" i="1"/>
  <c r="K247" i="1"/>
  <c r="I247" i="1"/>
  <c r="P246" i="1"/>
  <c r="T246" i="1" s="1"/>
  <c r="O246" i="1"/>
  <c r="N246" i="1"/>
  <c r="M246" i="1"/>
  <c r="L246" i="1"/>
  <c r="R246" i="1" s="1"/>
  <c r="J246" i="1"/>
  <c r="S245" i="1"/>
  <c r="U245" i="1" s="1"/>
  <c r="P245" i="1"/>
  <c r="O245" i="1"/>
  <c r="N245" i="1"/>
  <c r="M245" i="1"/>
  <c r="L245" i="1"/>
  <c r="J245" i="1"/>
  <c r="P244" i="1"/>
  <c r="T244" i="1" s="1"/>
  <c r="O244" i="1"/>
  <c r="N244" i="1"/>
  <c r="M244" i="1"/>
  <c r="L244" i="1"/>
  <c r="P243" i="1"/>
  <c r="O243" i="1"/>
  <c r="N243" i="1"/>
  <c r="M243" i="1"/>
  <c r="T243" i="1" s="1"/>
  <c r="L243" i="1"/>
  <c r="S243" i="1" s="1"/>
  <c r="U243" i="1" s="1"/>
  <c r="J243" i="1"/>
  <c r="T242" i="1"/>
  <c r="P242" i="1"/>
  <c r="O242" i="1"/>
  <c r="O247" i="1" s="1"/>
  <c r="N242" i="1"/>
  <c r="N247" i="1" s="1"/>
  <c r="M242" i="1"/>
  <c r="L242" i="1"/>
  <c r="R242" i="1" s="1"/>
  <c r="J242" i="1"/>
  <c r="S242" i="1" s="1"/>
  <c r="U242" i="1" s="1"/>
  <c r="P241" i="1"/>
  <c r="O241" i="1"/>
  <c r="M241" i="1"/>
  <c r="T241" i="1" s="1"/>
  <c r="L241" i="1"/>
  <c r="S241" i="1" s="1"/>
  <c r="U241" i="1" s="1"/>
  <c r="P240" i="1"/>
  <c r="P247" i="1" s="1"/>
  <c r="O240" i="1"/>
  <c r="M240" i="1"/>
  <c r="L240" i="1"/>
  <c r="J240" i="1"/>
  <c r="Q237" i="1"/>
  <c r="K237" i="1"/>
  <c r="J237" i="1"/>
  <c r="I237" i="1"/>
  <c r="P236" i="1"/>
  <c r="O236" i="1"/>
  <c r="S236" i="1" s="1"/>
  <c r="U236" i="1" s="1"/>
  <c r="N236" i="1"/>
  <c r="T236" i="1" s="1"/>
  <c r="M236" i="1"/>
  <c r="L236" i="1"/>
  <c r="T235" i="1"/>
  <c r="P235" i="1"/>
  <c r="O235" i="1"/>
  <c r="N235" i="1"/>
  <c r="M235" i="1"/>
  <c r="L235" i="1"/>
  <c r="P234" i="1"/>
  <c r="O234" i="1"/>
  <c r="N234" i="1"/>
  <c r="M234" i="1"/>
  <c r="L234" i="1"/>
  <c r="S234" i="1" s="1"/>
  <c r="U234" i="1" s="1"/>
  <c r="S233" i="1"/>
  <c r="U233" i="1" s="1"/>
  <c r="P233" i="1"/>
  <c r="O233" i="1"/>
  <c r="N233" i="1"/>
  <c r="M233" i="1"/>
  <c r="L233" i="1"/>
  <c r="P232" i="1"/>
  <c r="O232" i="1"/>
  <c r="S232" i="1" s="1"/>
  <c r="U232" i="1" s="1"/>
  <c r="N232" i="1"/>
  <c r="T232" i="1" s="1"/>
  <c r="M232" i="1"/>
  <c r="L232" i="1"/>
  <c r="T231" i="1"/>
  <c r="P231" i="1"/>
  <c r="O231" i="1"/>
  <c r="N231" i="1"/>
  <c r="M231" i="1"/>
  <c r="L231" i="1"/>
  <c r="P230" i="1"/>
  <c r="O230" i="1"/>
  <c r="N230" i="1"/>
  <c r="M230" i="1"/>
  <c r="L230" i="1"/>
  <c r="S230" i="1" s="1"/>
  <c r="U230" i="1" s="1"/>
  <c r="P229" i="1"/>
  <c r="O229" i="1"/>
  <c r="N229" i="1"/>
  <c r="M229" i="1"/>
  <c r="L229" i="1"/>
  <c r="S229" i="1" s="1"/>
  <c r="U229" i="1" s="1"/>
  <c r="S228" i="1"/>
  <c r="U228" i="1" s="1"/>
  <c r="P228" i="1"/>
  <c r="O228" i="1"/>
  <c r="N228" i="1"/>
  <c r="M228" i="1"/>
  <c r="T228" i="1" s="1"/>
  <c r="L228" i="1"/>
  <c r="S227" i="1"/>
  <c r="U227" i="1" s="1"/>
  <c r="P227" i="1"/>
  <c r="O227" i="1"/>
  <c r="N227" i="1"/>
  <c r="T227" i="1" s="1"/>
  <c r="M227" i="1"/>
  <c r="R227" i="1" s="1"/>
  <c r="L227" i="1"/>
  <c r="T226" i="1"/>
  <c r="P226" i="1"/>
  <c r="O226" i="1"/>
  <c r="N226" i="1"/>
  <c r="M226" i="1"/>
  <c r="L226" i="1"/>
  <c r="S226" i="1" s="1"/>
  <c r="U226" i="1" s="1"/>
  <c r="P225" i="1"/>
  <c r="O225" i="1"/>
  <c r="N225" i="1"/>
  <c r="M225" i="1"/>
  <c r="T225" i="1" s="1"/>
  <c r="L225" i="1"/>
  <c r="S225" i="1" s="1"/>
  <c r="U225" i="1" s="1"/>
  <c r="S224" i="1"/>
  <c r="U224" i="1" s="1"/>
  <c r="P224" i="1"/>
  <c r="O224" i="1"/>
  <c r="N224" i="1"/>
  <c r="M224" i="1"/>
  <c r="T224" i="1" s="1"/>
  <c r="L224" i="1"/>
  <c r="S223" i="1"/>
  <c r="U223" i="1" s="1"/>
  <c r="P223" i="1"/>
  <c r="O223" i="1"/>
  <c r="N223" i="1"/>
  <c r="T223" i="1" s="1"/>
  <c r="M223" i="1"/>
  <c r="R223" i="1" s="1"/>
  <c r="L223" i="1"/>
  <c r="T222" i="1"/>
  <c r="P222" i="1"/>
  <c r="O222" i="1"/>
  <c r="N222" i="1"/>
  <c r="M222" i="1"/>
  <c r="L222" i="1"/>
  <c r="S222" i="1" s="1"/>
  <c r="U222" i="1" s="1"/>
  <c r="P221" i="1"/>
  <c r="O221" i="1"/>
  <c r="N221" i="1"/>
  <c r="M221" i="1"/>
  <c r="T221" i="1" s="1"/>
  <c r="L221" i="1"/>
  <c r="S221" i="1" s="1"/>
  <c r="U221" i="1" s="1"/>
  <c r="S220" i="1"/>
  <c r="U220" i="1" s="1"/>
  <c r="P220" i="1"/>
  <c r="O220" i="1"/>
  <c r="N220" i="1"/>
  <c r="M220" i="1"/>
  <c r="T220" i="1" s="1"/>
  <c r="L220" i="1"/>
  <c r="S219" i="1"/>
  <c r="U219" i="1" s="1"/>
  <c r="P219" i="1"/>
  <c r="O219" i="1"/>
  <c r="N219" i="1"/>
  <c r="T219" i="1" s="1"/>
  <c r="M219" i="1"/>
  <c r="R219" i="1" s="1"/>
  <c r="L219" i="1"/>
  <c r="T218" i="1"/>
  <c r="P218" i="1"/>
  <c r="O218" i="1"/>
  <c r="N218" i="1"/>
  <c r="M218" i="1"/>
  <c r="L218" i="1"/>
  <c r="S218" i="1" s="1"/>
  <c r="U218" i="1" s="1"/>
  <c r="P217" i="1"/>
  <c r="O217" i="1"/>
  <c r="N217" i="1"/>
  <c r="M217" i="1"/>
  <c r="T217" i="1" s="1"/>
  <c r="L217" i="1"/>
  <c r="S217" i="1" s="1"/>
  <c r="U217" i="1" s="1"/>
  <c r="S216" i="1"/>
  <c r="U216" i="1" s="1"/>
  <c r="P216" i="1"/>
  <c r="O216" i="1"/>
  <c r="N216" i="1"/>
  <c r="M216" i="1"/>
  <c r="T216" i="1" s="1"/>
  <c r="L216" i="1"/>
  <c r="S215" i="1"/>
  <c r="U215" i="1" s="1"/>
  <c r="P215" i="1"/>
  <c r="O215" i="1"/>
  <c r="N215" i="1"/>
  <c r="T215" i="1" s="1"/>
  <c r="M215" i="1"/>
  <c r="R215" i="1" s="1"/>
  <c r="L215" i="1"/>
  <c r="T214" i="1"/>
  <c r="P214" i="1"/>
  <c r="O214" i="1"/>
  <c r="N214" i="1"/>
  <c r="M214" i="1"/>
  <c r="L214" i="1"/>
  <c r="S214" i="1" s="1"/>
  <c r="U214" i="1" s="1"/>
  <c r="P213" i="1"/>
  <c r="O213" i="1"/>
  <c r="N213" i="1"/>
  <c r="M213" i="1"/>
  <c r="T213" i="1" s="1"/>
  <c r="L213" i="1"/>
  <c r="S213" i="1" s="1"/>
  <c r="U213" i="1" s="1"/>
  <c r="S212" i="1"/>
  <c r="U212" i="1" s="1"/>
  <c r="P212" i="1"/>
  <c r="O212" i="1"/>
  <c r="N212" i="1"/>
  <c r="M212" i="1"/>
  <c r="T212" i="1" s="1"/>
  <c r="L212" i="1"/>
  <c r="S211" i="1"/>
  <c r="U211" i="1" s="1"/>
  <c r="P211" i="1"/>
  <c r="O211" i="1"/>
  <c r="N211" i="1"/>
  <c r="T211" i="1" s="1"/>
  <c r="M211" i="1"/>
  <c r="R211" i="1" s="1"/>
  <c r="L211" i="1"/>
  <c r="T210" i="1"/>
  <c r="P210" i="1"/>
  <c r="O210" i="1"/>
  <c r="N210" i="1"/>
  <c r="M210" i="1"/>
  <c r="L210" i="1"/>
  <c r="S210" i="1" s="1"/>
  <c r="U210" i="1" s="1"/>
  <c r="P209" i="1"/>
  <c r="O209" i="1"/>
  <c r="N209" i="1"/>
  <c r="M209" i="1"/>
  <c r="T209" i="1" s="1"/>
  <c r="L209" i="1"/>
  <c r="S209" i="1" s="1"/>
  <c r="U209" i="1" s="1"/>
  <c r="S208" i="1"/>
  <c r="U208" i="1" s="1"/>
  <c r="P208" i="1"/>
  <c r="O208" i="1"/>
  <c r="N208" i="1"/>
  <c r="M208" i="1"/>
  <c r="T208" i="1" s="1"/>
  <c r="L208" i="1"/>
  <c r="S207" i="1"/>
  <c r="U207" i="1" s="1"/>
  <c r="P207" i="1"/>
  <c r="O207" i="1"/>
  <c r="N207" i="1"/>
  <c r="T207" i="1" s="1"/>
  <c r="M207" i="1"/>
  <c r="R207" i="1" s="1"/>
  <c r="L207" i="1"/>
  <c r="T206" i="1"/>
  <c r="P206" i="1"/>
  <c r="O206" i="1"/>
  <c r="N206" i="1"/>
  <c r="M206" i="1"/>
  <c r="L206" i="1"/>
  <c r="S206" i="1" s="1"/>
  <c r="U206" i="1" s="1"/>
  <c r="P205" i="1"/>
  <c r="O205" i="1"/>
  <c r="N205" i="1"/>
  <c r="M205" i="1"/>
  <c r="T205" i="1" s="1"/>
  <c r="L205" i="1"/>
  <c r="S205" i="1" s="1"/>
  <c r="U205" i="1" s="1"/>
  <c r="S204" i="1"/>
  <c r="U204" i="1" s="1"/>
  <c r="P204" i="1"/>
  <c r="O204" i="1"/>
  <c r="N204" i="1"/>
  <c r="M204" i="1"/>
  <c r="T204" i="1" s="1"/>
  <c r="L204" i="1"/>
  <c r="S203" i="1"/>
  <c r="U203" i="1" s="1"/>
  <c r="P203" i="1"/>
  <c r="O203" i="1"/>
  <c r="N203" i="1"/>
  <c r="T203" i="1" s="1"/>
  <c r="M203" i="1"/>
  <c r="R203" i="1" s="1"/>
  <c r="L203" i="1"/>
  <c r="T202" i="1"/>
  <c r="P202" i="1"/>
  <c r="O202" i="1"/>
  <c r="N202" i="1"/>
  <c r="M202" i="1"/>
  <c r="L202" i="1"/>
  <c r="S202" i="1" s="1"/>
  <c r="U202" i="1" s="1"/>
  <c r="P201" i="1"/>
  <c r="O201" i="1"/>
  <c r="N201" i="1"/>
  <c r="M201" i="1"/>
  <c r="T201" i="1" s="1"/>
  <c r="L201" i="1"/>
  <c r="S201" i="1" s="1"/>
  <c r="U201" i="1" s="1"/>
  <c r="S200" i="1"/>
  <c r="U200" i="1" s="1"/>
  <c r="P200" i="1"/>
  <c r="O200" i="1"/>
  <c r="N200" i="1"/>
  <c r="M200" i="1"/>
  <c r="T200" i="1" s="1"/>
  <c r="L200" i="1"/>
  <c r="S199" i="1"/>
  <c r="U199" i="1" s="1"/>
  <c r="P199" i="1"/>
  <c r="O199" i="1"/>
  <c r="N199" i="1"/>
  <c r="T199" i="1" s="1"/>
  <c r="M199" i="1"/>
  <c r="R199" i="1" s="1"/>
  <c r="L199" i="1"/>
  <c r="T198" i="1"/>
  <c r="P198" i="1"/>
  <c r="P237" i="1" s="1"/>
  <c r="O198" i="1"/>
  <c r="O237" i="1" s="1"/>
  <c r="N198" i="1"/>
  <c r="N237" i="1" s="1"/>
  <c r="M198" i="1"/>
  <c r="L198" i="1"/>
  <c r="L237" i="1" s="1"/>
  <c r="Q195" i="1"/>
  <c r="K195" i="1"/>
  <c r="J195" i="1"/>
  <c r="I195" i="1"/>
  <c r="S194" i="1"/>
  <c r="U194" i="1" s="1"/>
  <c r="U195" i="1" s="1"/>
  <c r="P194" i="1"/>
  <c r="P195" i="1" s="1"/>
  <c r="O194" i="1"/>
  <c r="O195" i="1" s="1"/>
  <c r="N194" i="1"/>
  <c r="N195" i="1" s="1"/>
  <c r="M194" i="1"/>
  <c r="T194" i="1" s="1"/>
  <c r="T195" i="1" s="1"/>
  <c r="L194" i="1"/>
  <c r="L195" i="1" s="1"/>
  <c r="Q191" i="1"/>
  <c r="N191" i="1"/>
  <c r="L191" i="1"/>
  <c r="K191" i="1"/>
  <c r="J191" i="1"/>
  <c r="I191" i="1"/>
  <c r="P190" i="1"/>
  <c r="P191" i="1" s="1"/>
  <c r="O190" i="1"/>
  <c r="S190" i="1" s="1"/>
  <c r="M190" i="1"/>
  <c r="M191" i="1" s="1"/>
  <c r="L190" i="1"/>
  <c r="R190" i="1" s="1"/>
  <c r="R191" i="1" s="1"/>
  <c r="Q187" i="1"/>
  <c r="N187" i="1"/>
  <c r="M187" i="1"/>
  <c r="K187" i="1"/>
  <c r="J187" i="1"/>
  <c r="I187" i="1"/>
  <c r="P186" i="1"/>
  <c r="T186" i="1" s="1"/>
  <c r="T187" i="1" s="1"/>
  <c r="O186" i="1"/>
  <c r="O187" i="1" s="1"/>
  <c r="M186" i="1"/>
  <c r="L186" i="1"/>
  <c r="S186" i="1" s="1"/>
  <c r="Q183" i="1"/>
  <c r="K183" i="1"/>
  <c r="I183" i="1"/>
  <c r="S182" i="1"/>
  <c r="U182" i="1" s="1"/>
  <c r="P182" i="1"/>
  <c r="O182" i="1"/>
  <c r="N182" i="1"/>
  <c r="M182" i="1"/>
  <c r="T182" i="1" s="1"/>
  <c r="L182" i="1"/>
  <c r="J182" i="1"/>
  <c r="P181" i="1"/>
  <c r="T181" i="1" s="1"/>
  <c r="O181" i="1"/>
  <c r="N181" i="1"/>
  <c r="M181" i="1"/>
  <c r="L181" i="1"/>
  <c r="R181" i="1" s="1"/>
  <c r="J181" i="1"/>
  <c r="S181" i="1" s="1"/>
  <c r="U181" i="1" s="1"/>
  <c r="S180" i="1"/>
  <c r="U180" i="1" s="1"/>
  <c r="P180" i="1"/>
  <c r="O180" i="1"/>
  <c r="N180" i="1"/>
  <c r="N183" i="1" s="1"/>
  <c r="M180" i="1"/>
  <c r="T180" i="1" s="1"/>
  <c r="L180" i="1"/>
  <c r="J180" i="1"/>
  <c r="P179" i="1"/>
  <c r="T179" i="1" s="1"/>
  <c r="O179" i="1"/>
  <c r="N179" i="1"/>
  <c r="M179" i="1"/>
  <c r="L179" i="1"/>
  <c r="S179" i="1" s="1"/>
  <c r="U179" i="1" s="1"/>
  <c r="P178" i="1"/>
  <c r="T178" i="1" s="1"/>
  <c r="O178" i="1"/>
  <c r="M178" i="1"/>
  <c r="L178" i="1"/>
  <c r="S178" i="1" s="1"/>
  <c r="U178" i="1" s="1"/>
  <c r="P177" i="1"/>
  <c r="P183" i="1" s="1"/>
  <c r="O177" i="1"/>
  <c r="O183" i="1" s="1"/>
  <c r="M177" i="1"/>
  <c r="L177" i="1"/>
  <c r="L183" i="1" s="1"/>
  <c r="J177" i="1"/>
  <c r="S177" i="1" s="1"/>
  <c r="Q174" i="1"/>
  <c r="K174" i="1"/>
  <c r="J174" i="1"/>
  <c r="I174" i="1"/>
  <c r="T173" i="1"/>
  <c r="T174" i="1" s="1"/>
  <c r="P173" i="1"/>
  <c r="P174" i="1" s="1"/>
  <c r="O173" i="1"/>
  <c r="O174" i="1" s="1"/>
  <c r="N173" i="1"/>
  <c r="N174" i="1" s="1"/>
  <c r="M173" i="1"/>
  <c r="M174" i="1" s="1"/>
  <c r="L173" i="1"/>
  <c r="L174" i="1" s="1"/>
  <c r="Q170" i="1"/>
  <c r="K170" i="1"/>
  <c r="J170" i="1"/>
  <c r="I170" i="1"/>
  <c r="P169" i="1"/>
  <c r="P170" i="1" s="1"/>
  <c r="O169" i="1"/>
  <c r="N169" i="1"/>
  <c r="M169" i="1"/>
  <c r="T169" i="1" s="1"/>
  <c r="L169" i="1"/>
  <c r="S169" i="1" s="1"/>
  <c r="U169" i="1" s="1"/>
  <c r="S168" i="1"/>
  <c r="P168" i="1"/>
  <c r="O168" i="1"/>
  <c r="O170" i="1" s="1"/>
  <c r="N168" i="1"/>
  <c r="N170" i="1" s="1"/>
  <c r="M168" i="1"/>
  <c r="T168" i="1" s="1"/>
  <c r="T170" i="1" s="1"/>
  <c r="L168" i="1"/>
  <c r="Q165" i="1"/>
  <c r="K165" i="1"/>
  <c r="J165" i="1"/>
  <c r="I165" i="1"/>
  <c r="P164" i="1"/>
  <c r="T164" i="1" s="1"/>
  <c r="O164" i="1"/>
  <c r="N164" i="1"/>
  <c r="M164" i="1"/>
  <c r="L164" i="1"/>
  <c r="S164" i="1" s="1"/>
  <c r="U164" i="1" s="1"/>
  <c r="P163" i="1"/>
  <c r="O163" i="1"/>
  <c r="N163" i="1"/>
  <c r="M163" i="1"/>
  <c r="T163" i="1" s="1"/>
  <c r="L163" i="1"/>
  <c r="S163" i="1" s="1"/>
  <c r="U163" i="1" s="1"/>
  <c r="S162" i="1"/>
  <c r="U162" i="1" s="1"/>
  <c r="P162" i="1"/>
  <c r="O162" i="1"/>
  <c r="N162" i="1"/>
  <c r="M162" i="1"/>
  <c r="T162" i="1" s="1"/>
  <c r="L162" i="1"/>
  <c r="T161" i="1"/>
  <c r="P161" i="1"/>
  <c r="O161" i="1"/>
  <c r="S161" i="1" s="1"/>
  <c r="U161" i="1" s="1"/>
  <c r="N161" i="1"/>
  <c r="M161" i="1"/>
  <c r="L161" i="1"/>
  <c r="R161" i="1" s="1"/>
  <c r="P160" i="1"/>
  <c r="P165" i="1" s="1"/>
  <c r="O160" i="1"/>
  <c r="O165" i="1" s="1"/>
  <c r="N160" i="1"/>
  <c r="N165" i="1" s="1"/>
  <c r="M160" i="1"/>
  <c r="M165" i="1" s="1"/>
  <c r="L160" i="1"/>
  <c r="S160" i="1" s="1"/>
  <c r="Q157" i="1"/>
  <c r="K157" i="1"/>
  <c r="J157" i="1"/>
  <c r="I157" i="1"/>
  <c r="S156" i="1"/>
  <c r="U156" i="1" s="1"/>
  <c r="P156" i="1"/>
  <c r="O156" i="1"/>
  <c r="N156" i="1"/>
  <c r="N157" i="1" s="1"/>
  <c r="M156" i="1"/>
  <c r="T156" i="1" s="1"/>
  <c r="L156" i="1"/>
  <c r="T155" i="1"/>
  <c r="T157" i="1" s="1"/>
  <c r="P155" i="1"/>
  <c r="P157" i="1" s="1"/>
  <c r="O155" i="1"/>
  <c r="O157" i="1" s="1"/>
  <c r="N155" i="1"/>
  <c r="M155" i="1"/>
  <c r="R155" i="1" s="1"/>
  <c r="L155" i="1"/>
  <c r="L157" i="1" s="1"/>
  <c r="Q152" i="1"/>
  <c r="K152" i="1"/>
  <c r="J152" i="1"/>
  <c r="I152" i="1"/>
  <c r="P151" i="1"/>
  <c r="P152" i="1" s="1"/>
  <c r="O151" i="1"/>
  <c r="O152" i="1" s="1"/>
  <c r="N151" i="1"/>
  <c r="N152" i="1" s="1"/>
  <c r="M151" i="1"/>
  <c r="T151" i="1" s="1"/>
  <c r="T152" i="1" s="1"/>
  <c r="L151" i="1"/>
  <c r="S151" i="1" s="1"/>
  <c r="Q148" i="1"/>
  <c r="K148" i="1"/>
  <c r="J148" i="1"/>
  <c r="I148" i="1"/>
  <c r="T147" i="1"/>
  <c r="P147" i="1"/>
  <c r="O147" i="1"/>
  <c r="O148" i="1" s="1"/>
  <c r="N147" i="1"/>
  <c r="N148" i="1" s="1"/>
  <c r="M147" i="1"/>
  <c r="R147" i="1" s="1"/>
  <c r="L147" i="1"/>
  <c r="P146" i="1"/>
  <c r="P148" i="1" s="1"/>
  <c r="O146" i="1"/>
  <c r="S146" i="1" s="1"/>
  <c r="M146" i="1"/>
  <c r="M148" i="1" s="1"/>
  <c r="L146" i="1"/>
  <c r="L148" i="1" s="1"/>
  <c r="Q143" i="1"/>
  <c r="K143" i="1"/>
  <c r="J143" i="1"/>
  <c r="I143" i="1"/>
  <c r="P142" i="1"/>
  <c r="P143" i="1" s="1"/>
  <c r="O142" i="1"/>
  <c r="N142" i="1"/>
  <c r="M142" i="1"/>
  <c r="T142" i="1" s="1"/>
  <c r="L142" i="1"/>
  <c r="S142" i="1" s="1"/>
  <c r="U142" i="1" s="1"/>
  <c r="S141" i="1"/>
  <c r="U141" i="1" s="1"/>
  <c r="P141" i="1"/>
  <c r="O141" i="1"/>
  <c r="N141" i="1"/>
  <c r="N143" i="1" s="1"/>
  <c r="M141" i="1"/>
  <c r="T141" i="1" s="1"/>
  <c r="L141" i="1"/>
  <c r="T140" i="1"/>
  <c r="T143" i="1" s="1"/>
  <c r="P140" i="1"/>
  <c r="O140" i="1"/>
  <c r="O143" i="1" s="1"/>
  <c r="M140" i="1"/>
  <c r="M143" i="1" s="1"/>
  <c r="L140" i="1"/>
  <c r="R140" i="1" s="1"/>
  <c r="Q137" i="1"/>
  <c r="K137" i="1"/>
  <c r="J137" i="1"/>
  <c r="I137" i="1"/>
  <c r="P136" i="1"/>
  <c r="P137" i="1" s="1"/>
  <c r="O136" i="1"/>
  <c r="N136" i="1"/>
  <c r="M136" i="1"/>
  <c r="L136" i="1"/>
  <c r="S136" i="1" s="1"/>
  <c r="U136" i="1" s="1"/>
  <c r="P135" i="1"/>
  <c r="O135" i="1"/>
  <c r="N135" i="1"/>
  <c r="M135" i="1"/>
  <c r="T135" i="1" s="1"/>
  <c r="L135" i="1"/>
  <c r="S135" i="1" s="1"/>
  <c r="U135" i="1" s="1"/>
  <c r="S134" i="1"/>
  <c r="U134" i="1" s="1"/>
  <c r="P134" i="1"/>
  <c r="O134" i="1"/>
  <c r="N134" i="1"/>
  <c r="N137" i="1" s="1"/>
  <c r="M134" i="1"/>
  <c r="T134" i="1" s="1"/>
  <c r="L134" i="1"/>
  <c r="T133" i="1"/>
  <c r="P133" i="1"/>
  <c r="O133" i="1"/>
  <c r="O137" i="1" s="1"/>
  <c r="M133" i="1"/>
  <c r="M137" i="1" s="1"/>
  <c r="L133" i="1"/>
  <c r="R133" i="1" s="1"/>
  <c r="Q130" i="1"/>
  <c r="K130" i="1"/>
  <c r="J130" i="1"/>
  <c r="I130" i="1"/>
  <c r="P129" i="1"/>
  <c r="T129" i="1" s="1"/>
  <c r="O129" i="1"/>
  <c r="O130" i="1" s="1"/>
  <c r="N129" i="1"/>
  <c r="N130" i="1" s="1"/>
  <c r="M129" i="1"/>
  <c r="L129" i="1"/>
  <c r="S129" i="1" s="1"/>
  <c r="U129" i="1" s="1"/>
  <c r="P128" i="1"/>
  <c r="P130" i="1" s="1"/>
  <c r="O128" i="1"/>
  <c r="M128" i="1"/>
  <c r="T128" i="1" s="1"/>
  <c r="T130" i="1" s="1"/>
  <c r="L128" i="1"/>
  <c r="S128" i="1" s="1"/>
  <c r="Q125" i="1"/>
  <c r="K125" i="1"/>
  <c r="I125" i="1"/>
  <c r="S124" i="1"/>
  <c r="U124" i="1" s="1"/>
  <c r="P124" i="1"/>
  <c r="O124" i="1"/>
  <c r="N124" i="1"/>
  <c r="M124" i="1"/>
  <c r="T124" i="1" s="1"/>
  <c r="L124" i="1"/>
  <c r="T123" i="1"/>
  <c r="P123" i="1"/>
  <c r="O123" i="1"/>
  <c r="S123" i="1" s="1"/>
  <c r="U123" i="1" s="1"/>
  <c r="N123" i="1"/>
  <c r="M123" i="1"/>
  <c r="R123" i="1" s="1"/>
  <c r="L123" i="1"/>
  <c r="P122" i="1"/>
  <c r="T122" i="1" s="1"/>
  <c r="O122" i="1"/>
  <c r="N122" i="1"/>
  <c r="M122" i="1"/>
  <c r="L122" i="1"/>
  <c r="S122" i="1" s="1"/>
  <c r="U122" i="1" s="1"/>
  <c r="P121" i="1"/>
  <c r="O121" i="1"/>
  <c r="N121" i="1"/>
  <c r="M121" i="1"/>
  <c r="L121" i="1"/>
  <c r="S121" i="1" s="1"/>
  <c r="U121" i="1" s="1"/>
  <c r="S120" i="1"/>
  <c r="U120" i="1" s="1"/>
  <c r="P120" i="1"/>
  <c r="O120" i="1"/>
  <c r="N120" i="1"/>
  <c r="M120" i="1"/>
  <c r="L120" i="1"/>
  <c r="P119" i="1"/>
  <c r="O119" i="1"/>
  <c r="S119" i="1" s="1"/>
  <c r="U119" i="1" s="1"/>
  <c r="N119" i="1"/>
  <c r="N125" i="1" s="1"/>
  <c r="M119" i="1"/>
  <c r="L119" i="1"/>
  <c r="P118" i="1"/>
  <c r="T118" i="1" s="1"/>
  <c r="O118" i="1"/>
  <c r="N118" i="1"/>
  <c r="M118" i="1"/>
  <c r="L118" i="1"/>
  <c r="P117" i="1"/>
  <c r="O117" i="1"/>
  <c r="M117" i="1"/>
  <c r="L117" i="1"/>
  <c r="L125" i="1" s="1"/>
  <c r="J117" i="1"/>
  <c r="Q114" i="1"/>
  <c r="K114" i="1"/>
  <c r="I114" i="1"/>
  <c r="S113" i="1"/>
  <c r="U113" i="1" s="1"/>
  <c r="P113" i="1"/>
  <c r="O113" i="1"/>
  <c r="N113" i="1"/>
  <c r="N114" i="1" s="1"/>
  <c r="M113" i="1"/>
  <c r="R113" i="1" s="1"/>
  <c r="L113" i="1"/>
  <c r="P112" i="1"/>
  <c r="T112" i="1" s="1"/>
  <c r="O112" i="1"/>
  <c r="O114" i="1" s="1"/>
  <c r="N112" i="1"/>
  <c r="M112" i="1"/>
  <c r="L112" i="1"/>
  <c r="R112" i="1" s="1"/>
  <c r="J112" i="1"/>
  <c r="P111" i="1"/>
  <c r="P114" i="1" s="1"/>
  <c r="O111" i="1"/>
  <c r="M111" i="1"/>
  <c r="L111" i="1"/>
  <c r="J111" i="1"/>
  <c r="Q108" i="1"/>
  <c r="N108" i="1"/>
  <c r="L108" i="1"/>
  <c r="K108" i="1"/>
  <c r="I108" i="1"/>
  <c r="P107" i="1"/>
  <c r="T107" i="1" s="1"/>
  <c r="T108" i="1" s="1"/>
  <c r="O107" i="1"/>
  <c r="O108" i="1" s="1"/>
  <c r="M107" i="1"/>
  <c r="M108" i="1" s="1"/>
  <c r="L107" i="1"/>
  <c r="J107" i="1"/>
  <c r="Q104" i="1"/>
  <c r="N104" i="1"/>
  <c r="M104" i="1"/>
  <c r="K104" i="1"/>
  <c r="J104" i="1"/>
  <c r="I104" i="1"/>
  <c r="S103" i="1"/>
  <c r="P103" i="1"/>
  <c r="P104" i="1" s="1"/>
  <c r="O103" i="1"/>
  <c r="O104" i="1" s="1"/>
  <c r="N103" i="1"/>
  <c r="M103" i="1"/>
  <c r="L103" i="1"/>
  <c r="L104" i="1" s="1"/>
  <c r="J103" i="1"/>
  <c r="Q100" i="1"/>
  <c r="K100" i="1"/>
  <c r="I100" i="1"/>
  <c r="P99" i="1"/>
  <c r="O99" i="1"/>
  <c r="N99" i="1"/>
  <c r="M99" i="1"/>
  <c r="L99" i="1"/>
  <c r="S99" i="1" s="1"/>
  <c r="U99" i="1" s="1"/>
  <c r="S98" i="1"/>
  <c r="U98" i="1" s="1"/>
  <c r="P98" i="1"/>
  <c r="O98" i="1"/>
  <c r="N98" i="1"/>
  <c r="M98" i="1"/>
  <c r="L98" i="1"/>
  <c r="S97" i="1"/>
  <c r="U97" i="1" s="1"/>
  <c r="P97" i="1"/>
  <c r="O97" i="1"/>
  <c r="N97" i="1"/>
  <c r="T97" i="1" s="1"/>
  <c r="M97" i="1"/>
  <c r="L97" i="1"/>
  <c r="P96" i="1"/>
  <c r="T96" i="1" s="1"/>
  <c r="O96" i="1"/>
  <c r="N96" i="1"/>
  <c r="M96" i="1"/>
  <c r="L96" i="1"/>
  <c r="R96" i="1" s="1"/>
  <c r="J96" i="1"/>
  <c r="S95" i="1"/>
  <c r="U95" i="1" s="1"/>
  <c r="P95" i="1"/>
  <c r="O95" i="1"/>
  <c r="N95" i="1"/>
  <c r="M95" i="1"/>
  <c r="T95" i="1" s="1"/>
  <c r="L95" i="1"/>
  <c r="P94" i="1"/>
  <c r="O94" i="1"/>
  <c r="N94" i="1"/>
  <c r="M94" i="1"/>
  <c r="L94" i="1"/>
  <c r="J94" i="1"/>
  <c r="J100" i="1" s="1"/>
  <c r="U93" i="1"/>
  <c r="P93" i="1"/>
  <c r="O93" i="1"/>
  <c r="O100" i="1" s="1"/>
  <c r="M93" i="1"/>
  <c r="T93" i="1" s="1"/>
  <c r="L93" i="1"/>
  <c r="S93" i="1" s="1"/>
  <c r="Q90" i="1"/>
  <c r="K90" i="1"/>
  <c r="J90" i="1"/>
  <c r="I90" i="1"/>
  <c r="S89" i="1"/>
  <c r="U89" i="1" s="1"/>
  <c r="P89" i="1"/>
  <c r="O89" i="1"/>
  <c r="N89" i="1"/>
  <c r="N90" i="1" s="1"/>
  <c r="M89" i="1"/>
  <c r="T89" i="1" s="1"/>
  <c r="L89" i="1"/>
  <c r="J89" i="1"/>
  <c r="P88" i="1"/>
  <c r="P90" i="1" s="1"/>
  <c r="O88" i="1"/>
  <c r="O90" i="1" s="1"/>
  <c r="M88" i="1"/>
  <c r="M90" i="1" s="1"/>
  <c r="L88" i="1"/>
  <c r="L90" i="1" s="1"/>
  <c r="J88" i="1"/>
  <c r="Q85" i="1"/>
  <c r="K85" i="1"/>
  <c r="I85" i="1"/>
  <c r="P84" i="1"/>
  <c r="P85" i="1" s="1"/>
  <c r="O84" i="1"/>
  <c r="N84" i="1"/>
  <c r="M84" i="1"/>
  <c r="T84" i="1" s="1"/>
  <c r="L84" i="1"/>
  <c r="R84" i="1" s="1"/>
  <c r="J84" i="1"/>
  <c r="S84" i="1" s="1"/>
  <c r="U84" i="1" s="1"/>
  <c r="S83" i="1"/>
  <c r="U83" i="1" s="1"/>
  <c r="P83" i="1"/>
  <c r="O83" i="1"/>
  <c r="O85" i="1" s="1"/>
  <c r="N83" i="1"/>
  <c r="N85" i="1" s="1"/>
  <c r="M83" i="1"/>
  <c r="M85" i="1" s="1"/>
  <c r="L83" i="1"/>
  <c r="J83" i="1"/>
  <c r="J85" i="1" s="1"/>
  <c r="Q80" i="1"/>
  <c r="K80" i="1"/>
  <c r="J80" i="1"/>
  <c r="I80" i="1"/>
  <c r="S79" i="1"/>
  <c r="U79" i="1" s="1"/>
  <c r="P79" i="1"/>
  <c r="O79" i="1"/>
  <c r="N79" i="1"/>
  <c r="N80" i="1" s="1"/>
  <c r="M79" i="1"/>
  <c r="T79" i="1" s="1"/>
  <c r="L79" i="1"/>
  <c r="L80" i="1" s="1"/>
  <c r="J79" i="1"/>
  <c r="T78" i="1"/>
  <c r="P78" i="1"/>
  <c r="P80" i="1" s="1"/>
  <c r="O78" i="1"/>
  <c r="O80" i="1" s="1"/>
  <c r="M78" i="1"/>
  <c r="L78" i="1"/>
  <c r="R78" i="1" s="1"/>
  <c r="Q75" i="1"/>
  <c r="K75" i="1"/>
  <c r="I75" i="1"/>
  <c r="P74" i="1"/>
  <c r="P75" i="1" s="1"/>
  <c r="O74" i="1"/>
  <c r="O75" i="1" s="1"/>
  <c r="N74" i="1"/>
  <c r="N75" i="1" s="1"/>
  <c r="M74" i="1"/>
  <c r="M75" i="1" s="1"/>
  <c r="L74" i="1"/>
  <c r="R74" i="1" s="1"/>
  <c r="R75" i="1" s="1"/>
  <c r="J74" i="1"/>
  <c r="J75" i="1" s="1"/>
  <c r="Q68" i="1"/>
  <c r="K68" i="1"/>
  <c r="I68" i="1"/>
  <c r="T67" i="1"/>
  <c r="P67" i="1"/>
  <c r="O67" i="1"/>
  <c r="O68" i="1" s="1"/>
  <c r="N67" i="1"/>
  <c r="N68" i="1" s="1"/>
  <c r="M67" i="1"/>
  <c r="L67" i="1"/>
  <c r="R67" i="1" s="1"/>
  <c r="P66" i="1"/>
  <c r="P68" i="1" s="1"/>
  <c r="O66" i="1"/>
  <c r="N66" i="1"/>
  <c r="M66" i="1"/>
  <c r="T66" i="1" s="1"/>
  <c r="L66" i="1"/>
  <c r="R66" i="1" s="1"/>
  <c r="J66" i="1"/>
  <c r="S66" i="1" s="1"/>
  <c r="U66" i="1" s="1"/>
  <c r="S65" i="1"/>
  <c r="U65" i="1" s="1"/>
  <c r="P65" i="1"/>
  <c r="O65" i="1"/>
  <c r="M65" i="1"/>
  <c r="T65" i="1" s="1"/>
  <c r="L65" i="1"/>
  <c r="R65" i="1" s="1"/>
  <c r="S64" i="1"/>
  <c r="U64" i="1" s="1"/>
  <c r="P64" i="1"/>
  <c r="O64" i="1"/>
  <c r="M64" i="1"/>
  <c r="M68" i="1" s="1"/>
  <c r="L64" i="1"/>
  <c r="L68" i="1" s="1"/>
  <c r="Q61" i="1"/>
  <c r="N61" i="1"/>
  <c r="L61" i="1"/>
  <c r="K61" i="1"/>
  <c r="I61" i="1"/>
  <c r="T60" i="1"/>
  <c r="T61" i="1" s="1"/>
  <c r="P60" i="1"/>
  <c r="P61" i="1" s="1"/>
  <c r="O60" i="1"/>
  <c r="O61" i="1" s="1"/>
  <c r="M60" i="1"/>
  <c r="M61" i="1" s="1"/>
  <c r="L60" i="1"/>
  <c r="R60" i="1" s="1"/>
  <c r="R61" i="1" s="1"/>
  <c r="J60" i="1"/>
  <c r="J61" i="1" s="1"/>
  <c r="Q57" i="1"/>
  <c r="K57" i="1"/>
  <c r="I57" i="1"/>
  <c r="P56" i="1"/>
  <c r="O56" i="1"/>
  <c r="N56" i="1"/>
  <c r="M56" i="1"/>
  <c r="T56" i="1" s="1"/>
  <c r="L56" i="1"/>
  <c r="S56" i="1" s="1"/>
  <c r="U56" i="1" s="1"/>
  <c r="J56" i="1"/>
  <c r="T55" i="1"/>
  <c r="T57" i="1" s="1"/>
  <c r="P55" i="1"/>
  <c r="P57" i="1" s="1"/>
  <c r="O55" i="1"/>
  <c r="O57" i="1" s="1"/>
  <c r="N55" i="1"/>
  <c r="N57" i="1" s="1"/>
  <c r="M55" i="1"/>
  <c r="L55" i="1"/>
  <c r="R55" i="1" s="1"/>
  <c r="J55" i="1"/>
  <c r="J57" i="1" s="1"/>
  <c r="Q52" i="1"/>
  <c r="K52" i="1"/>
  <c r="I52" i="1"/>
  <c r="S51" i="1"/>
  <c r="U51" i="1" s="1"/>
  <c r="P51" i="1"/>
  <c r="O51" i="1"/>
  <c r="N51" i="1"/>
  <c r="M51" i="1"/>
  <c r="T51" i="1" s="1"/>
  <c r="L51" i="1"/>
  <c r="T50" i="1"/>
  <c r="P50" i="1"/>
  <c r="O50" i="1"/>
  <c r="S50" i="1" s="1"/>
  <c r="U50" i="1" s="1"/>
  <c r="M50" i="1"/>
  <c r="L50" i="1"/>
  <c r="R50" i="1" s="1"/>
  <c r="T49" i="1"/>
  <c r="P49" i="1"/>
  <c r="O49" i="1"/>
  <c r="N49" i="1"/>
  <c r="M49" i="1"/>
  <c r="L49" i="1"/>
  <c r="R49" i="1" s="1"/>
  <c r="J49" i="1"/>
  <c r="S49" i="1" s="1"/>
  <c r="U49" i="1" s="1"/>
  <c r="P48" i="1"/>
  <c r="O48" i="1"/>
  <c r="N48" i="1"/>
  <c r="M48" i="1"/>
  <c r="T48" i="1" s="1"/>
  <c r="L48" i="1"/>
  <c r="S48" i="1" s="1"/>
  <c r="U48" i="1" s="1"/>
  <c r="J48" i="1"/>
  <c r="T47" i="1"/>
  <c r="P47" i="1"/>
  <c r="O47" i="1"/>
  <c r="N47" i="1"/>
  <c r="M47" i="1"/>
  <c r="L47" i="1"/>
  <c r="R47" i="1" s="1"/>
  <c r="J47" i="1"/>
  <c r="S47" i="1" s="1"/>
  <c r="U47" i="1" s="1"/>
  <c r="P46" i="1"/>
  <c r="O46" i="1"/>
  <c r="N46" i="1"/>
  <c r="M46" i="1"/>
  <c r="T46" i="1" s="1"/>
  <c r="L46" i="1"/>
  <c r="S46" i="1" s="1"/>
  <c r="U46" i="1" s="1"/>
  <c r="J46" i="1"/>
  <c r="T45" i="1"/>
  <c r="P45" i="1"/>
  <c r="O45" i="1"/>
  <c r="N45" i="1"/>
  <c r="M45" i="1"/>
  <c r="L45" i="1"/>
  <c r="R45" i="1" s="1"/>
  <c r="J45" i="1"/>
  <c r="S45" i="1" s="1"/>
  <c r="U45" i="1" s="1"/>
  <c r="P44" i="1"/>
  <c r="O44" i="1"/>
  <c r="M44" i="1"/>
  <c r="T44" i="1" s="1"/>
  <c r="L44" i="1"/>
  <c r="R44" i="1" s="1"/>
  <c r="J44" i="1"/>
  <c r="S44" i="1" s="1"/>
  <c r="U44" i="1" s="1"/>
  <c r="S43" i="1"/>
  <c r="U43" i="1" s="1"/>
  <c r="P43" i="1"/>
  <c r="O43" i="1"/>
  <c r="N43" i="1"/>
  <c r="M43" i="1"/>
  <c r="T43" i="1" s="1"/>
  <c r="L43" i="1"/>
  <c r="J43" i="1"/>
  <c r="P42" i="1"/>
  <c r="O42" i="1"/>
  <c r="N42" i="1"/>
  <c r="M42" i="1"/>
  <c r="T42" i="1" s="1"/>
  <c r="L42" i="1"/>
  <c r="R42" i="1" s="1"/>
  <c r="J42" i="1"/>
  <c r="S42" i="1" s="1"/>
  <c r="U42" i="1" s="1"/>
  <c r="S41" i="1"/>
  <c r="U41" i="1" s="1"/>
  <c r="P41" i="1"/>
  <c r="O41" i="1"/>
  <c r="N41" i="1"/>
  <c r="N52" i="1" s="1"/>
  <c r="M41" i="1"/>
  <c r="T41" i="1" s="1"/>
  <c r="L41" i="1"/>
  <c r="J41" i="1"/>
  <c r="P40" i="1"/>
  <c r="P52" i="1" s="1"/>
  <c r="O40" i="1"/>
  <c r="O52" i="1" s="1"/>
  <c r="M40" i="1"/>
  <c r="M52" i="1" s="1"/>
  <c r="L40" i="1"/>
  <c r="L52" i="1" s="1"/>
  <c r="J40" i="1"/>
  <c r="S40" i="1" s="1"/>
  <c r="Q37" i="1"/>
  <c r="N37" i="1"/>
  <c r="K37" i="1"/>
  <c r="J37" i="1"/>
  <c r="I37" i="1"/>
  <c r="S36" i="1"/>
  <c r="U36" i="1" s="1"/>
  <c r="U37" i="1" s="1"/>
  <c r="P36" i="1"/>
  <c r="P37" i="1" s="1"/>
  <c r="O36" i="1"/>
  <c r="O37" i="1" s="1"/>
  <c r="M36" i="1"/>
  <c r="T36" i="1" s="1"/>
  <c r="T37" i="1" s="1"/>
  <c r="L36" i="1"/>
  <c r="L37" i="1" s="1"/>
  <c r="J36" i="1"/>
  <c r="Q31" i="1"/>
  <c r="K31" i="1"/>
  <c r="J31" i="1"/>
  <c r="I31" i="1"/>
  <c r="P30" i="1"/>
  <c r="P31" i="1" s="1"/>
  <c r="O30" i="1"/>
  <c r="O31" i="1" s="1"/>
  <c r="N30" i="1"/>
  <c r="N31" i="1" s="1"/>
  <c r="M30" i="1"/>
  <c r="M31" i="1" s="1"/>
  <c r="L30" i="1"/>
  <c r="S30" i="1" s="1"/>
  <c r="U27" i="1"/>
  <c r="T27" i="1"/>
  <c r="S27" i="1"/>
  <c r="R27" i="1"/>
  <c r="Q27" i="1"/>
  <c r="K27" i="1"/>
  <c r="J27" i="1"/>
  <c r="I27" i="1"/>
  <c r="P26" i="1"/>
  <c r="P27" i="1" s="1"/>
  <c r="O26" i="1"/>
  <c r="O27" i="1" s="1"/>
  <c r="N26" i="1"/>
  <c r="N27" i="1" s="1"/>
  <c r="M26" i="1"/>
  <c r="M27" i="1" s="1"/>
  <c r="L26" i="1"/>
  <c r="L27" i="1" s="1"/>
  <c r="Q23" i="1"/>
  <c r="K23" i="1"/>
  <c r="I23" i="1"/>
  <c r="P22" i="1"/>
  <c r="T22" i="1" s="1"/>
  <c r="O22" i="1"/>
  <c r="N22" i="1"/>
  <c r="M22" i="1"/>
  <c r="L22" i="1"/>
  <c r="R22" i="1" s="1"/>
  <c r="J22" i="1"/>
  <c r="S22" i="1" s="1"/>
  <c r="U22" i="1" s="1"/>
  <c r="S21" i="1"/>
  <c r="U21" i="1" s="1"/>
  <c r="P21" i="1"/>
  <c r="O21" i="1"/>
  <c r="N21" i="1"/>
  <c r="M21" i="1"/>
  <c r="T21" i="1" s="1"/>
  <c r="L21" i="1"/>
  <c r="J21" i="1"/>
  <c r="P20" i="1"/>
  <c r="T20" i="1" s="1"/>
  <c r="O20" i="1"/>
  <c r="N20" i="1"/>
  <c r="M20" i="1"/>
  <c r="L20" i="1"/>
  <c r="R20" i="1" s="1"/>
  <c r="J20" i="1"/>
  <c r="S20" i="1" s="1"/>
  <c r="U20" i="1" s="1"/>
  <c r="S19" i="1"/>
  <c r="U19" i="1" s="1"/>
  <c r="P19" i="1"/>
  <c r="O19" i="1"/>
  <c r="N19" i="1"/>
  <c r="N23" i="1" s="1"/>
  <c r="M19" i="1"/>
  <c r="M23" i="1" s="1"/>
  <c r="L19" i="1"/>
  <c r="J19" i="1"/>
  <c r="P18" i="1"/>
  <c r="P23" i="1" s="1"/>
  <c r="O18" i="1"/>
  <c r="O23" i="1" s="1"/>
  <c r="M18" i="1"/>
  <c r="L18" i="1"/>
  <c r="R18" i="1" s="1"/>
  <c r="J18" i="1"/>
  <c r="J23" i="1" s="1"/>
  <c r="U30" i="1" l="1"/>
  <c r="U31" i="1" s="1"/>
  <c r="S31" i="1"/>
  <c r="S52" i="1"/>
  <c r="U40" i="1"/>
  <c r="U52" i="1" s="1"/>
  <c r="U85" i="1"/>
  <c r="R23" i="1"/>
  <c r="T80" i="1"/>
  <c r="T18" i="1"/>
  <c r="R19" i="1"/>
  <c r="R21" i="1"/>
  <c r="T30" i="1"/>
  <c r="T31" i="1" s="1"/>
  <c r="R36" i="1"/>
  <c r="R37" i="1" s="1"/>
  <c r="M37" i="1"/>
  <c r="T40" i="1"/>
  <c r="T52" i="1" s="1"/>
  <c r="R41" i="1"/>
  <c r="R43" i="1"/>
  <c r="R51" i="1"/>
  <c r="S55" i="1"/>
  <c r="L57" i="1"/>
  <c r="S60" i="1"/>
  <c r="R64" i="1"/>
  <c r="R68" i="1" s="1"/>
  <c r="S67" i="1"/>
  <c r="U67" i="1" s="1"/>
  <c r="U68" i="1" s="1"/>
  <c r="J68" i="1"/>
  <c r="T74" i="1"/>
  <c r="T75" i="1" s="1"/>
  <c r="S78" i="1"/>
  <c r="R83" i="1"/>
  <c r="R85" i="1" s="1"/>
  <c r="S85" i="1"/>
  <c r="R88" i="1"/>
  <c r="N100" i="1"/>
  <c r="T94" i="1"/>
  <c r="T100" i="1" s="1"/>
  <c r="S96" i="1"/>
  <c r="U96" i="1" s="1"/>
  <c r="R97" i="1"/>
  <c r="T98" i="1"/>
  <c r="R98" i="1"/>
  <c r="M100" i="1"/>
  <c r="U103" i="1"/>
  <c r="U104" i="1" s="1"/>
  <c r="S104" i="1"/>
  <c r="S112" i="1"/>
  <c r="U112" i="1" s="1"/>
  <c r="J114" i="1"/>
  <c r="R117" i="1"/>
  <c r="U160" i="1"/>
  <c r="U165" i="1" s="1"/>
  <c r="S165" i="1"/>
  <c r="S170" i="1"/>
  <c r="S183" i="1"/>
  <c r="U177" i="1"/>
  <c r="U183" i="1" s="1"/>
  <c r="L23" i="1"/>
  <c r="L31" i="1"/>
  <c r="R46" i="1"/>
  <c r="R48" i="1"/>
  <c r="J52" i="1"/>
  <c r="R56" i="1"/>
  <c r="R57" i="1" s="1"/>
  <c r="M57" i="1"/>
  <c r="S68" i="1"/>
  <c r="L75" i="1"/>
  <c r="R79" i="1"/>
  <c r="R80" i="1" s="1"/>
  <c r="M80" i="1"/>
  <c r="L85" i="1"/>
  <c r="T88" i="1"/>
  <c r="T90" i="1" s="1"/>
  <c r="R89" i="1"/>
  <c r="P100" i="1"/>
  <c r="J108" i="1"/>
  <c r="S107" i="1"/>
  <c r="P108" i="1"/>
  <c r="T120" i="1"/>
  <c r="M125" i="1"/>
  <c r="R120" i="1"/>
  <c r="S187" i="1"/>
  <c r="U186" i="1"/>
  <c r="U187" i="1" s="1"/>
  <c r="U190" i="1"/>
  <c r="U191" i="1" s="1"/>
  <c r="S191" i="1"/>
  <c r="T19" i="1"/>
  <c r="R30" i="1"/>
  <c r="R31" i="1" s="1"/>
  <c r="S37" i="1"/>
  <c r="R40" i="1"/>
  <c r="R52" i="1" s="1"/>
  <c r="T64" i="1"/>
  <c r="T68" i="1" s="1"/>
  <c r="T83" i="1"/>
  <c r="T85" i="1" s="1"/>
  <c r="R94" i="1"/>
  <c r="R95" i="1"/>
  <c r="R107" i="1"/>
  <c r="R108" i="1" s="1"/>
  <c r="L114" i="1"/>
  <c r="R111" i="1"/>
  <c r="R114" i="1" s="1"/>
  <c r="T113" i="1"/>
  <c r="O125" i="1"/>
  <c r="S118" i="1"/>
  <c r="U118" i="1" s="1"/>
  <c r="R118" i="1"/>
  <c r="R119" i="1"/>
  <c r="S18" i="1"/>
  <c r="S74" i="1"/>
  <c r="S88" i="1"/>
  <c r="S100" i="1"/>
  <c r="R93" i="1"/>
  <c r="R100" i="1" s="1"/>
  <c r="S94" i="1"/>
  <c r="U94" i="1" s="1"/>
  <c r="U100" i="1" s="1"/>
  <c r="T99" i="1"/>
  <c r="R99" i="1"/>
  <c r="L100" i="1"/>
  <c r="T103" i="1"/>
  <c r="T104" i="1" s="1"/>
  <c r="R103" i="1"/>
  <c r="R104" i="1" s="1"/>
  <c r="M114" i="1"/>
  <c r="T111" i="1"/>
  <c r="T114" i="1" s="1"/>
  <c r="S111" i="1"/>
  <c r="S117" i="1"/>
  <c r="J125" i="1"/>
  <c r="P125" i="1"/>
  <c r="T117" i="1"/>
  <c r="T119" i="1"/>
  <c r="T121" i="1"/>
  <c r="R121" i="1"/>
  <c r="S130" i="1"/>
  <c r="U128" i="1"/>
  <c r="U130" i="1" s="1"/>
  <c r="U146" i="1"/>
  <c r="S152" i="1"/>
  <c r="U151" i="1"/>
  <c r="U152" i="1" s="1"/>
  <c r="R124" i="1"/>
  <c r="S133" i="1"/>
  <c r="R134" i="1"/>
  <c r="R137" i="1" s="1"/>
  <c r="T136" i="1"/>
  <c r="T137" i="1" s="1"/>
  <c r="S140" i="1"/>
  <c r="R141" i="1"/>
  <c r="R143" i="1" s="1"/>
  <c r="L143" i="1"/>
  <c r="T146" i="1"/>
  <c r="T148" i="1" s="1"/>
  <c r="S147" i="1"/>
  <c r="U147" i="1" s="1"/>
  <c r="L152" i="1"/>
  <c r="S155" i="1"/>
  <c r="R156" i="1"/>
  <c r="R157" i="1" s="1"/>
  <c r="M157" i="1"/>
  <c r="T160" i="1"/>
  <c r="T165" i="1" s="1"/>
  <c r="R162" i="1"/>
  <c r="R168" i="1"/>
  <c r="L170" i="1"/>
  <c r="S173" i="1"/>
  <c r="R180" i="1"/>
  <c r="R182" i="1"/>
  <c r="M183" i="1"/>
  <c r="L187" i="1"/>
  <c r="P187" i="1"/>
  <c r="T190" i="1"/>
  <c r="T191" i="1" s="1"/>
  <c r="O191" i="1"/>
  <c r="R194" i="1"/>
  <c r="R195" i="1" s="1"/>
  <c r="M195" i="1"/>
  <c r="R200" i="1"/>
  <c r="R204" i="1"/>
  <c r="R208" i="1"/>
  <c r="R212" i="1"/>
  <c r="R216" i="1"/>
  <c r="R220" i="1"/>
  <c r="R224" i="1"/>
  <c r="R228" i="1"/>
  <c r="S270" i="1"/>
  <c r="U256" i="1"/>
  <c r="U270" i="1" s="1"/>
  <c r="S298" i="1"/>
  <c r="U295" i="1"/>
  <c r="U298" i="1" s="1"/>
  <c r="R128" i="1"/>
  <c r="L130" i="1"/>
  <c r="R135" i="1"/>
  <c r="L137" i="1"/>
  <c r="R142" i="1"/>
  <c r="R151" i="1"/>
  <c r="R152" i="1" s="1"/>
  <c r="M152" i="1"/>
  <c r="R163" i="1"/>
  <c r="L165" i="1"/>
  <c r="R169" i="1"/>
  <c r="M170" i="1"/>
  <c r="R177" i="1"/>
  <c r="R178" i="1"/>
  <c r="J183" i="1"/>
  <c r="R186" i="1"/>
  <c r="R187" i="1" s="1"/>
  <c r="R201" i="1"/>
  <c r="R205" i="1"/>
  <c r="R209" i="1"/>
  <c r="R213" i="1"/>
  <c r="R217" i="1"/>
  <c r="R221" i="1"/>
  <c r="R225" i="1"/>
  <c r="T229" i="1"/>
  <c r="T237" i="1" s="1"/>
  <c r="R229" i="1"/>
  <c r="T230" i="1"/>
  <c r="R230" i="1"/>
  <c r="T234" i="1"/>
  <c r="R234" i="1"/>
  <c r="J247" i="1"/>
  <c r="S240" i="1"/>
  <c r="R243" i="1"/>
  <c r="R122" i="1"/>
  <c r="R129" i="1"/>
  <c r="M130" i="1"/>
  <c r="R136" i="1"/>
  <c r="R146" i="1"/>
  <c r="R148" i="1" s="1"/>
  <c r="R160" i="1"/>
  <c r="R164" i="1"/>
  <c r="R179" i="1"/>
  <c r="S195" i="1"/>
  <c r="M237" i="1"/>
  <c r="R198" i="1"/>
  <c r="R202" i="1"/>
  <c r="R206" i="1"/>
  <c r="R210" i="1"/>
  <c r="R214" i="1"/>
  <c r="R218" i="1"/>
  <c r="R222" i="1"/>
  <c r="R226" i="1"/>
  <c r="T233" i="1"/>
  <c r="R233" i="1"/>
  <c r="L247" i="1"/>
  <c r="R240" i="1"/>
  <c r="S244" i="1"/>
  <c r="U244" i="1" s="1"/>
  <c r="R244" i="1"/>
  <c r="T245" i="1"/>
  <c r="U168" i="1"/>
  <c r="U170" i="1" s="1"/>
  <c r="R173" i="1"/>
  <c r="R174" i="1" s="1"/>
  <c r="T177" i="1"/>
  <c r="T183" i="1" s="1"/>
  <c r="S198" i="1"/>
  <c r="S231" i="1"/>
  <c r="U231" i="1" s="1"/>
  <c r="R231" i="1"/>
  <c r="R232" i="1"/>
  <c r="S235" i="1"/>
  <c r="U235" i="1" s="1"/>
  <c r="R235" i="1"/>
  <c r="R236" i="1"/>
  <c r="T240" i="1"/>
  <c r="T247" i="1" s="1"/>
  <c r="R241" i="1"/>
  <c r="S246" i="1"/>
  <c r="U246" i="1" s="1"/>
  <c r="S287" i="1"/>
  <c r="S304" i="1"/>
  <c r="R245" i="1"/>
  <c r="S250" i="1"/>
  <c r="R251" i="1"/>
  <c r="R253" i="1" s="1"/>
  <c r="L253" i="1"/>
  <c r="T256" i="1"/>
  <c r="T270" i="1" s="1"/>
  <c r="R258" i="1"/>
  <c r="R262" i="1"/>
  <c r="R266" i="1"/>
  <c r="R273" i="1"/>
  <c r="S276" i="1"/>
  <c r="U276" i="1" s="1"/>
  <c r="U277" i="1" s="1"/>
  <c r="T280" i="1"/>
  <c r="T281" i="1" s="1"/>
  <c r="R284" i="1"/>
  <c r="U290" i="1"/>
  <c r="L292" i="1"/>
  <c r="T304" i="1"/>
  <c r="R307" i="1"/>
  <c r="R310" i="1"/>
  <c r="T311" i="1"/>
  <c r="T313" i="1" s="1"/>
  <c r="R311" i="1"/>
  <c r="M323" i="1"/>
  <c r="T316" i="1"/>
  <c r="T323" i="1" s="1"/>
  <c r="S318" i="1"/>
  <c r="U318" i="1" s="1"/>
  <c r="S330" i="1"/>
  <c r="U330" i="1" s="1"/>
  <c r="R330" i="1"/>
  <c r="R252" i="1"/>
  <c r="M253" i="1"/>
  <c r="R259" i="1"/>
  <c r="R263" i="1"/>
  <c r="R267" i="1"/>
  <c r="R274" i="1"/>
  <c r="S277" i="1"/>
  <c r="L281" i="1"/>
  <c r="R285" i="1"/>
  <c r="L287" i="1"/>
  <c r="M298" i="1"/>
  <c r="T295" i="1"/>
  <c r="T298" i="1" s="1"/>
  <c r="R295" i="1"/>
  <c r="R298" i="1" s="1"/>
  <c r="U301" i="1"/>
  <c r="U304" i="1" s="1"/>
  <c r="M313" i="1"/>
  <c r="R318" i="1"/>
  <c r="R322" i="1"/>
  <c r="R328" i="1"/>
  <c r="R340" i="1"/>
  <c r="K460" i="1"/>
  <c r="M247" i="1"/>
  <c r="R256" i="1"/>
  <c r="R260" i="1"/>
  <c r="R264" i="1"/>
  <c r="R268" i="1"/>
  <c r="L270" i="1"/>
  <c r="T273" i="1"/>
  <c r="T277" i="1" s="1"/>
  <c r="R275" i="1"/>
  <c r="T284" i="1"/>
  <c r="T287" i="1" s="1"/>
  <c r="R286" i="1"/>
  <c r="S291" i="1"/>
  <c r="U291" i="1" s="1"/>
  <c r="J292" i="1"/>
  <c r="U307" i="1"/>
  <c r="U313" i="1" s="1"/>
  <c r="J323" i="1"/>
  <c r="R317" i="1"/>
  <c r="R321" i="1"/>
  <c r="P323" i="1"/>
  <c r="M366" i="1"/>
  <c r="M460" i="1" s="1"/>
  <c r="R327" i="1"/>
  <c r="R366" i="1" s="1"/>
  <c r="R331" i="1"/>
  <c r="R334" i="1"/>
  <c r="R337" i="1"/>
  <c r="R338" i="1"/>
  <c r="O460" i="1"/>
  <c r="S280" i="1"/>
  <c r="P287" i="1"/>
  <c r="U284" i="1"/>
  <c r="U287" i="1" s="1"/>
  <c r="T290" i="1"/>
  <c r="T292" i="1" s="1"/>
  <c r="R302" i="1"/>
  <c r="R304" i="1" s="1"/>
  <c r="J304" i="1"/>
  <c r="R309" i="1"/>
  <c r="R312" i="1"/>
  <c r="R316" i="1"/>
  <c r="S316" i="1"/>
  <c r="R319" i="1"/>
  <c r="S319" i="1"/>
  <c r="U319" i="1" s="1"/>
  <c r="R320" i="1"/>
  <c r="O366" i="1"/>
  <c r="S326" i="1"/>
  <c r="J366" i="1"/>
  <c r="R329" i="1"/>
  <c r="R333" i="1"/>
  <c r="R335" i="1"/>
  <c r="R336" i="1"/>
  <c r="U369" i="1"/>
  <c r="S331" i="1"/>
  <c r="U331" i="1" s="1"/>
  <c r="S335" i="1"/>
  <c r="U335" i="1" s="1"/>
  <c r="L366" i="1"/>
  <c r="N458" i="1"/>
  <c r="N460" i="1" s="1"/>
  <c r="S373" i="1"/>
  <c r="U373" i="1" s="1"/>
  <c r="S377" i="1"/>
  <c r="U377" i="1" s="1"/>
  <c r="R379" i="1"/>
  <c r="R383" i="1"/>
  <c r="T384" i="1"/>
  <c r="T458" i="1" s="1"/>
  <c r="R384" i="1"/>
  <c r="S386" i="1"/>
  <c r="U386" i="1" s="1"/>
  <c r="R386" i="1"/>
  <c r="S390" i="1"/>
  <c r="U390" i="1" s="1"/>
  <c r="R390" i="1"/>
  <c r="S394" i="1"/>
  <c r="U394" i="1" s="1"/>
  <c r="R394" i="1"/>
  <c r="S398" i="1"/>
  <c r="U398" i="1" s="1"/>
  <c r="R398" i="1"/>
  <c r="S402" i="1"/>
  <c r="U402" i="1" s="1"/>
  <c r="R402" i="1"/>
  <c r="R404" i="1"/>
  <c r="R409" i="1"/>
  <c r="S418" i="1"/>
  <c r="U418" i="1" s="1"/>
  <c r="R418" i="1"/>
  <c r="R420" i="1"/>
  <c r="R425" i="1"/>
  <c r="S434" i="1"/>
  <c r="U434" i="1" s="1"/>
  <c r="R434" i="1"/>
  <c r="R436" i="1"/>
  <c r="R441" i="1"/>
  <c r="S450" i="1"/>
  <c r="U450" i="1" s="1"/>
  <c r="R450" i="1"/>
  <c r="R452" i="1"/>
  <c r="R457" i="1"/>
  <c r="R342" i="1"/>
  <c r="R344" i="1"/>
  <c r="R346" i="1"/>
  <c r="R365" i="1"/>
  <c r="R371" i="1"/>
  <c r="R375" i="1"/>
  <c r="R380" i="1"/>
  <c r="R381" i="1"/>
  <c r="R382" i="1"/>
  <c r="T404" i="1"/>
  <c r="S406" i="1"/>
  <c r="U406" i="1" s="1"/>
  <c r="R406" i="1"/>
  <c r="R413" i="1"/>
  <c r="S422" i="1"/>
  <c r="U422" i="1" s="1"/>
  <c r="R422" i="1"/>
  <c r="R429" i="1"/>
  <c r="S438" i="1"/>
  <c r="U438" i="1" s="1"/>
  <c r="R438" i="1"/>
  <c r="R445" i="1"/>
  <c r="S454" i="1"/>
  <c r="U454" i="1" s="1"/>
  <c r="R454" i="1"/>
  <c r="L458" i="1"/>
  <c r="L460" i="1" s="1"/>
  <c r="P458" i="1"/>
  <c r="P460" i="1" s="1"/>
  <c r="R372" i="1"/>
  <c r="R376" i="1"/>
  <c r="R387" i="1"/>
  <c r="R391" i="1"/>
  <c r="R395" i="1"/>
  <c r="R399" i="1"/>
  <c r="S410" i="1"/>
  <c r="U410" i="1" s="1"/>
  <c r="R410" i="1"/>
  <c r="R417" i="1"/>
  <c r="S426" i="1"/>
  <c r="U426" i="1" s="1"/>
  <c r="R426" i="1"/>
  <c r="R433" i="1"/>
  <c r="S442" i="1"/>
  <c r="U442" i="1" s="1"/>
  <c r="R442" i="1"/>
  <c r="R449" i="1"/>
  <c r="I460" i="1"/>
  <c r="Q460" i="1"/>
  <c r="R369" i="1"/>
  <c r="R385" i="1"/>
  <c r="R389" i="1"/>
  <c r="R393" i="1"/>
  <c r="R397" i="1"/>
  <c r="R401" i="1"/>
  <c r="R405" i="1"/>
  <c r="R407" i="1"/>
  <c r="T410" i="1"/>
  <c r="S414" i="1"/>
  <c r="U414" i="1" s="1"/>
  <c r="R414" i="1"/>
  <c r="R416" i="1"/>
  <c r="R421" i="1"/>
  <c r="R423" i="1"/>
  <c r="T426" i="1"/>
  <c r="S430" i="1"/>
  <c r="U430" i="1" s="1"/>
  <c r="R430" i="1"/>
  <c r="R432" i="1"/>
  <c r="R437" i="1"/>
  <c r="R439" i="1"/>
  <c r="T442" i="1"/>
  <c r="S446" i="1"/>
  <c r="U446" i="1" s="1"/>
  <c r="R446" i="1"/>
  <c r="R448" i="1"/>
  <c r="R453" i="1"/>
  <c r="R455" i="1"/>
  <c r="J460" i="1"/>
  <c r="R388" i="1"/>
  <c r="R392" i="1"/>
  <c r="S395" i="1"/>
  <c r="U395" i="1" s="1"/>
  <c r="R396" i="1"/>
  <c r="S399" i="1"/>
  <c r="U399" i="1" s="1"/>
  <c r="R400" i="1"/>
  <c r="S403" i="1"/>
  <c r="U403" i="1" s="1"/>
  <c r="S407" i="1"/>
  <c r="U407" i="1" s="1"/>
  <c r="S411" i="1"/>
  <c r="U411" i="1" s="1"/>
  <c r="S415" i="1"/>
  <c r="U415" i="1" s="1"/>
  <c r="S419" i="1"/>
  <c r="U419" i="1" s="1"/>
  <c r="S423" i="1"/>
  <c r="U423" i="1" s="1"/>
  <c r="S427" i="1"/>
  <c r="U427" i="1" s="1"/>
  <c r="S431" i="1"/>
  <c r="U431" i="1" s="1"/>
  <c r="S435" i="1"/>
  <c r="U435" i="1" s="1"/>
  <c r="S439" i="1"/>
  <c r="U439" i="1" s="1"/>
  <c r="S443" i="1"/>
  <c r="U443" i="1" s="1"/>
  <c r="S447" i="1"/>
  <c r="U447" i="1" s="1"/>
  <c r="S451" i="1"/>
  <c r="U451" i="1" s="1"/>
  <c r="S455" i="1"/>
  <c r="U455" i="1" s="1"/>
  <c r="S253" i="1" l="1"/>
  <c r="U250" i="1"/>
  <c r="U253" i="1" s="1"/>
  <c r="R183" i="1"/>
  <c r="U173" i="1"/>
  <c r="U174" i="1" s="1"/>
  <c r="S174" i="1"/>
  <c r="U133" i="1"/>
  <c r="U137" i="1" s="1"/>
  <c r="S137" i="1"/>
  <c r="U148" i="1"/>
  <c r="U18" i="1"/>
  <c r="U23" i="1" s="1"/>
  <c r="S23" i="1"/>
  <c r="S366" i="1"/>
  <c r="U326" i="1"/>
  <c r="U366" i="1" s="1"/>
  <c r="U292" i="1"/>
  <c r="R277" i="1"/>
  <c r="R237" i="1"/>
  <c r="S143" i="1"/>
  <c r="U140" i="1"/>
  <c r="U143" i="1" s="1"/>
  <c r="S148" i="1"/>
  <c r="S57" i="1"/>
  <c r="U55" i="1"/>
  <c r="U57" i="1" s="1"/>
  <c r="R458" i="1"/>
  <c r="U458" i="1"/>
  <c r="U316" i="1"/>
  <c r="U323" i="1" s="1"/>
  <c r="S323" i="1"/>
  <c r="R270" i="1"/>
  <c r="R313" i="1"/>
  <c r="R287" i="1"/>
  <c r="U198" i="1"/>
  <c r="U237" i="1" s="1"/>
  <c r="S237" i="1"/>
  <c r="S292" i="1"/>
  <c r="R247" i="1"/>
  <c r="R165" i="1"/>
  <c r="S247" i="1"/>
  <c r="U240" i="1"/>
  <c r="U247" i="1" s="1"/>
  <c r="R170" i="1"/>
  <c r="S125" i="1"/>
  <c r="U117" i="1"/>
  <c r="U125" i="1" s="1"/>
  <c r="S90" i="1"/>
  <c r="U88" i="1"/>
  <c r="U90" i="1" s="1"/>
  <c r="S80" i="1"/>
  <c r="U78" i="1"/>
  <c r="U80" i="1" s="1"/>
  <c r="S458" i="1"/>
  <c r="S460" i="1" s="1"/>
  <c r="R323" i="1"/>
  <c r="U280" i="1"/>
  <c r="U281" i="1" s="1"/>
  <c r="S281" i="1"/>
  <c r="R130" i="1"/>
  <c r="S157" i="1"/>
  <c r="U155" i="1"/>
  <c r="U157" i="1" s="1"/>
  <c r="T125" i="1"/>
  <c r="T460" i="1" s="1"/>
  <c r="U111" i="1"/>
  <c r="U114" i="1" s="1"/>
  <c r="S114" i="1"/>
  <c r="U74" i="1"/>
  <c r="U75" i="1" s="1"/>
  <c r="S75" i="1"/>
  <c r="S108" i="1"/>
  <c r="U107" i="1"/>
  <c r="U108" i="1" s="1"/>
  <c r="R125" i="1"/>
  <c r="R90" i="1"/>
  <c r="U60" i="1"/>
  <c r="U61" i="1" s="1"/>
  <c r="S61" i="1"/>
  <c r="T23" i="1"/>
  <c r="U460" i="1" l="1"/>
  <c r="R460" i="1"/>
</calcChain>
</file>

<file path=xl/sharedStrings.xml><?xml version="1.0" encoding="utf-8"?>
<sst xmlns="http://schemas.openxmlformats.org/spreadsheetml/2006/main" count="1613" uniqueCount="513">
  <si>
    <t xml:space="preserve">PROGRAMA DE MEDICAMENTOS ESENCIALES </t>
  </si>
  <si>
    <t>CENTRAL DE APOYO LOGÍSTICO</t>
  </si>
  <si>
    <t>PROMESE CAL</t>
  </si>
  <si>
    <t xml:space="preserve">PAGO SUELDOS DICIEMBRE 2022: Empleados por Contrato </t>
  </si>
  <si>
    <t xml:space="preserve">Reg. No. </t>
  </si>
  <si>
    <t>Nombre</t>
  </si>
  <si>
    <t>Genero</t>
  </si>
  <si>
    <t>Departamento</t>
  </si>
  <si>
    <t xml:space="preserve">Funcion </t>
  </si>
  <si>
    <t>Estatus</t>
  </si>
  <si>
    <t>Fecha de Inicio del Contrato</t>
  </si>
  <si>
    <t>Fecha de Termino de Contrato</t>
  </si>
  <si>
    <t>Sueldo Bruto (RD$)</t>
  </si>
  <si>
    <t>Impuesto sobre la Renta</t>
  </si>
  <si>
    <t>Seguro Savica</t>
  </si>
  <si>
    <t>Seguridad Social (LEY 87-01)</t>
  </si>
  <si>
    <t>Total Retenciones y Aportes</t>
  </si>
  <si>
    <t>Sueldo Neto (RD$)</t>
  </si>
  <si>
    <t>Sub Cuenta No.</t>
  </si>
  <si>
    <t>Seguro de Pensión (9.97%)</t>
  </si>
  <si>
    <t>Riesgos Laborales (1.15%) (II)</t>
  </si>
  <si>
    <t xml:space="preserve">Seguro de Salud (10.13%)    </t>
  </si>
  <si>
    <t>Registro Dependientes Adicionales (4*) y otros descuentos</t>
  </si>
  <si>
    <t>Sub total TSS</t>
  </si>
  <si>
    <t>Deducción Empleado</t>
  </si>
  <si>
    <t>Aportes Patronal</t>
  </si>
  <si>
    <t>Desde</t>
  </si>
  <si>
    <t>Hasta</t>
  </si>
  <si>
    <t>Empleado (2.87%)</t>
  </si>
  <si>
    <t>Patronal (7.10%)</t>
  </si>
  <si>
    <t>Empleado (3.04%)</t>
  </si>
  <si>
    <t>Patronal (7.09%)</t>
  </si>
  <si>
    <t>DIRECCIÓN GENERAL</t>
  </si>
  <si>
    <t>DAHIANA JOSE SURIEL</t>
  </si>
  <si>
    <t>FEMENINO</t>
  </si>
  <si>
    <t>ENLACE INTERINSTITUCIONAL</t>
  </si>
  <si>
    <t>Contratado</t>
  </si>
  <si>
    <t>RAMON PLUTARCO ARIAS ARIAS</t>
  </si>
  <si>
    <t>MASCULINO</t>
  </si>
  <si>
    <t xml:space="preserve">EDISON ALBERTO DIAZ CUSTODIO </t>
  </si>
  <si>
    <t>COORDINADOR (A) REGIONAL-SUR</t>
  </si>
  <si>
    <t>CESAR ELIAS RIVAS BRACHE</t>
  </si>
  <si>
    <t>COORDINADOR (A) REGIONAL-ESTE</t>
  </si>
  <si>
    <t xml:space="preserve">HONLYNARDO REINA SANTANA </t>
  </si>
  <si>
    <t>COORDINADOR (A) REGIONAL-NORTE</t>
  </si>
  <si>
    <t>OFICINA DE ACCESO A LA INFORMACIÓN</t>
  </si>
  <si>
    <t xml:space="preserve">OFICINA DE ACCESO A LA INFORMACIÓN </t>
  </si>
  <si>
    <t>TECNICO</t>
  </si>
  <si>
    <t xml:space="preserve">DEPARTAMENTO DE BIENESTAR SOCIAL </t>
  </si>
  <si>
    <t>YESSICA NATALIE HENRY MONDESI</t>
  </si>
  <si>
    <t>TECNICO ADMINISTRATIVO</t>
  </si>
  <si>
    <t>DIRECCIÓN DE PLANIFICACIÓN Y DESARROLLO</t>
  </si>
  <si>
    <t>SINEYDA MARGARITA GUZMAN DE SOSA</t>
  </si>
  <si>
    <t>ANALISTA DE PLANIFICACIÓN</t>
  </si>
  <si>
    <t>DIRECCIÓN JURIDICA</t>
  </si>
  <si>
    <t xml:space="preserve">PAUL JOSE MALDONADO BUENO </t>
  </si>
  <si>
    <t xml:space="preserve">DIRECCIÓN JURIDICA </t>
  </si>
  <si>
    <t xml:space="preserve">DIRECTOR JURIDICO </t>
  </si>
  <si>
    <t>MODESTO ANTONIO BATISTA ZABALA</t>
  </si>
  <si>
    <t xml:space="preserve">ANALISTA LEGAL </t>
  </si>
  <si>
    <t>RAMONA MARIA GARCIA MEJIA</t>
  </si>
  <si>
    <t xml:space="preserve">DIGNORA CRISTINA RAMIREZ </t>
  </si>
  <si>
    <t xml:space="preserve">GIOVANNI FRANCISCO MORILLO SUSANA </t>
  </si>
  <si>
    <t xml:space="preserve">CAROLYN PENN DE BRITO </t>
  </si>
  <si>
    <t xml:space="preserve">ERIC ARNALDO ORBE HERNANDEZ </t>
  </si>
  <si>
    <t xml:space="preserve">SISSY BETSABETH RAMIREZ REYNOSO </t>
  </si>
  <si>
    <t xml:space="preserve">DANY CONTRERAS MARTINEZ </t>
  </si>
  <si>
    <t>JOSE ALBERTO DE LEON VALERIO</t>
  </si>
  <si>
    <t>FIDEL ERNESTO CARABALLO DE LOS SANTOS</t>
  </si>
  <si>
    <t>COORDINADOR JURIDICO</t>
  </si>
  <si>
    <t>HAROLIN YUNEIBIS PUJOLS PEREZ</t>
  </si>
  <si>
    <t>DEPARTAMENTO DE LITIGIOS</t>
  </si>
  <si>
    <t>ANILDA ALTAGRACIA QUEZADA ROSARIO DE MOSQUEA</t>
  </si>
  <si>
    <t>ENCARGADA</t>
  </si>
  <si>
    <t xml:space="preserve">LUIS BOYER MEDINA </t>
  </si>
  <si>
    <t>ANALISTA LEGAL</t>
  </si>
  <si>
    <t>DEPARTAMENTO DE ELABORACIÓN DE DOCUMENTOS LEGALES</t>
  </si>
  <si>
    <t xml:space="preserve">AURELIO BELLO CALZADO </t>
  </si>
  <si>
    <t xml:space="preserve">ENCARGADO </t>
  </si>
  <si>
    <t>DIRECCIÓN DE RECURSOS HUMANOS</t>
  </si>
  <si>
    <t>JOSE LUIS FERNANDEZ JESURUM</t>
  </si>
  <si>
    <t>DIRECTOR</t>
  </si>
  <si>
    <t>STEPHANY ISABEL VILLAR PEREZ</t>
  </si>
  <si>
    <t>COORDINADORA DE GESTIÓN HUMANA</t>
  </si>
  <si>
    <t>JOSE GREGORIO MARIA CAMACHO PEREZ</t>
  </si>
  <si>
    <t>ANALISTA DE PREVENCIÓN Y SEGURIDAD LABORAL</t>
  </si>
  <si>
    <t>ALFONSINA DE JESUS MENDEZ REYES</t>
  </si>
  <si>
    <r>
      <t>ANALISTA DE RECURSOS HUMANOS</t>
    </r>
    <r>
      <rPr>
        <sz val="8"/>
        <rFont val="Gill Sans MT"/>
        <family val="2"/>
      </rPr>
      <t xml:space="preserve"> </t>
    </r>
    <r>
      <rPr>
        <b/>
        <sz val="8"/>
        <rFont val="Gill Sans MT"/>
        <family val="2"/>
      </rPr>
      <t xml:space="preserve">(CON ASIENTO EN EL ALMACÉN REGIONAL SANTIAGO) </t>
    </r>
  </si>
  <si>
    <t>DEPARTAMENTO DE RECLUTAMIENTO, SELECCIÓN Y EVALUACIÓN DE DESEMPEÑO</t>
  </si>
  <si>
    <t>DEPARTAMENTO DE RECLUTAMIENTO, SELECCIÓN Y EVALUACIÓN DEL DESEMPEÑO</t>
  </si>
  <si>
    <t xml:space="preserve">GARYS MIGUEL PANIAGUA CANARIO </t>
  </si>
  <si>
    <t xml:space="preserve">DEPARTAMENTO DE RECLUTAMIENTO, SELECCION Y EVALUACIÓN DEL DESEMPEÑO </t>
  </si>
  <si>
    <t xml:space="preserve">ANALISTA DE RECLUTAMIENTO, SELECCIÓN Y EVALUACION DEL DESEMPEÑO </t>
  </si>
  <si>
    <t>DEPARTAMENTO DE COMPENSACIÓN, BENEFICIOS Y CAPACITACIÓN</t>
  </si>
  <si>
    <t>EDWIN EFRAIN MORA GONZALEZ</t>
  </si>
  <si>
    <t>DEPARTAMENTO DE COMPENSACIÓN BENEFICIOS Y CAPACITACIÓN</t>
  </si>
  <si>
    <t>ANALISTA DE CAPACITACIÓN Y DESARROLLO</t>
  </si>
  <si>
    <t>YULEISY  IDELISA RAMIREZ PERALTA</t>
  </si>
  <si>
    <t xml:space="preserve">FEMENINO </t>
  </si>
  <si>
    <t>ANALISTA DE COMPENSACION, BENEFICIOS</t>
  </si>
  <si>
    <t>DEPARTAMENTO DE REGISTRO, CONTROL Y NÓMINA</t>
  </si>
  <si>
    <t>OMAR FORTUNA TEJEDA</t>
  </si>
  <si>
    <t>DEPARTAMENTO DE REGISTRO CONTROL Y NÓMINA</t>
  </si>
  <si>
    <t>ANALISTA DE NOMINAS</t>
  </si>
  <si>
    <t xml:space="preserve">CRISTINA JIMENEZ ROSARIO </t>
  </si>
  <si>
    <t>DEPARTAMENTO DE FISCALIZACIÓN</t>
  </si>
  <si>
    <t>EFRAIN FELIZ TERRERO</t>
  </si>
  <si>
    <t>ENCARGADO</t>
  </si>
  <si>
    <t>ROBERT OTONIEL VILLAR</t>
  </si>
  <si>
    <t>ANALISTA DE CONTROL INTERNO</t>
  </si>
  <si>
    <t>DEPARTAMENTO DE COMUNICACIONES</t>
  </si>
  <si>
    <t>GLENNYS JOSEL HERRERA LARA</t>
  </si>
  <si>
    <t>ELIO ANIBAL VALDEZ</t>
  </si>
  <si>
    <t>RELACIONADOR PUBLICO</t>
  </si>
  <si>
    <t>DARIO VLADIMIR CALVO ROSARIO</t>
  </si>
  <si>
    <t>FOTOGRAFO</t>
  </si>
  <si>
    <t>MILAGROS VENTURA SOSA</t>
  </si>
  <si>
    <t xml:space="preserve">RELACIONISTA PUBLICO </t>
  </si>
  <si>
    <t xml:space="preserve">ELEIKIS ANDERSON SANCHEZ BURGOS </t>
  </si>
  <si>
    <t>ANALISTA DE REDES SOCIALES</t>
  </si>
  <si>
    <t xml:space="preserve">RAFAEL BIENVENIDO BORBON DE LEON </t>
  </si>
  <si>
    <t>TECNICO DE AUDIOVISUALES</t>
  </si>
  <si>
    <t xml:space="preserve">ANYELO JAVIER MERCEDES </t>
  </si>
  <si>
    <t>DIVISIÓN DE MULTIMEDIA Y CONTENIDO WEB</t>
  </si>
  <si>
    <t>MARLENE RODRIGUEZ CORDERO</t>
  </si>
  <si>
    <t>DIRECCIÓN ADMINISTRATIVA FINANCIERA</t>
  </si>
  <si>
    <t>GEORGINA VICTORIANO MORENO DE FURNIEL</t>
  </si>
  <si>
    <t>DIRECTORA</t>
  </si>
  <si>
    <t xml:space="preserve">                                                                           DEPARTAMENTO ADMINISTRATIVO</t>
  </si>
  <si>
    <t xml:space="preserve">RUBERT AUGUSTO ALCANTARA HERNANDEZ </t>
  </si>
  <si>
    <t>DEPARTAMENTO ADMINISTRATIVO</t>
  </si>
  <si>
    <t>JENNY RUTH PAULINO MEJIA</t>
  </si>
  <si>
    <t>ANALISTA PROCESOS ADMINISTRATIVOS</t>
  </si>
  <si>
    <t>MERCEDES VALDEZ CONTRERAS</t>
  </si>
  <si>
    <t xml:space="preserve">TECNICO ADMINISTRATIVO </t>
  </si>
  <si>
    <t>DEPARTAMENTO FINANCIERO</t>
  </si>
  <si>
    <t xml:space="preserve">NELSON ALCIDES MINYETY SANCHEZ </t>
  </si>
  <si>
    <t>JOSE ELIAS COTES RODRIGUEZ</t>
  </si>
  <si>
    <t>CONTADOR I</t>
  </si>
  <si>
    <t xml:space="preserve">JULIA ELENA GIRON FERNANDEZ </t>
  </si>
  <si>
    <t xml:space="preserve">YOLEIDY DURAN </t>
  </si>
  <si>
    <r>
      <t xml:space="preserve">CONTADOR I  </t>
    </r>
    <r>
      <rPr>
        <b/>
        <sz val="8"/>
        <rFont val="Gill Sans MT"/>
        <family val="2"/>
      </rPr>
      <t>(CON ASIENTO ALMACÉN LA MONUMENTAL)</t>
    </r>
  </si>
  <si>
    <t>ENOLIN ROCIO MATOS FLORIAN DE RAMIREZ</t>
  </si>
  <si>
    <t>RANDY LISSETTE GUZMAN ADAMES</t>
  </si>
  <si>
    <t>ROSA JOSEFINA ROSARIO TEJADA</t>
  </si>
  <si>
    <t>DARILIS SENISE ESCOLASTICO</t>
  </si>
  <si>
    <t xml:space="preserve">  DEPARTAMENTO DE INGENIERIA E INFRAESTRUCTURA</t>
  </si>
  <si>
    <t>OMAR ELADIO GRATEREAUX MARTINEZ</t>
  </si>
  <si>
    <t xml:space="preserve"> DEPARTAMENTO DE INGENIERIA E INFRAESTRUCTURA</t>
  </si>
  <si>
    <t>ENCARGADO (A)</t>
  </si>
  <si>
    <t>SIMON ANTONIO MORILLO CARRION</t>
  </si>
  <si>
    <t xml:space="preserve">COORDINADOR </t>
  </si>
  <si>
    <t>DIVISIÓN DE OBRAS, CONSTRUCCIONES Y SERVICIOS</t>
  </si>
  <si>
    <t>MARIA ISABEL NAUT ASTACIO</t>
  </si>
  <si>
    <t>JORGE ELIAS HILARION MICHELEN RAMIREZ</t>
  </si>
  <si>
    <t xml:space="preserve">MASCULINO </t>
  </si>
  <si>
    <t>SUPERVISORA DE OBRAS</t>
  </si>
  <si>
    <t>NAVILA ALFONSO REYES</t>
  </si>
  <si>
    <t>LUISA GABRIELA GONZALEZ DE SANTELISES</t>
  </si>
  <si>
    <t xml:space="preserve"> DIVISIÓN DE MEJORA Y ACONDICIONAMIENTO FISICO</t>
  </si>
  <si>
    <t>ELVIS GUILLERMO LOPEZ PEREZ</t>
  </si>
  <si>
    <t>DIVISIÓN DE MEJORA Y ACONDICIONAMIENTO FISICO</t>
  </si>
  <si>
    <t>RAUL ALBERTO BURGOS ALVARADO</t>
  </si>
  <si>
    <t>SUPERVISOR</t>
  </si>
  <si>
    <t>CARLOS ANTONIO ARIAS HERNANDEZ</t>
  </si>
  <si>
    <t>DIVISIÓN DE TRANSPORTACIÓN</t>
  </si>
  <si>
    <t>PEDRO ANTONIO COSS MENDEZ</t>
  </si>
  <si>
    <t xml:space="preserve">FELIX JOAQUIN CABRERA PEREZ </t>
  </si>
  <si>
    <t xml:space="preserve">MECANICO </t>
  </si>
  <si>
    <t>SECCIÓN DE MAYORDOMIA</t>
  </si>
  <si>
    <t>BEATO DIAZ</t>
  </si>
  <si>
    <t xml:space="preserve"> SECCIÓN DE MAYORDOMIA</t>
  </si>
  <si>
    <t>SECCIÓN DE ARCHIVO Y CORRESPONDENCIA</t>
  </si>
  <si>
    <t>NELSON RAMON VALENTIN LIRIANO</t>
  </si>
  <si>
    <t>TECNICO EN ARCHIVISTICA</t>
  </si>
  <si>
    <t xml:space="preserve">CASIMIRO GUERRERO MARTE </t>
  </si>
  <si>
    <t>DIVISIÓN DE CONTABILIDAD</t>
  </si>
  <si>
    <t>CARLOS JOSE ALMANZAR RODRIGUEZ</t>
  </si>
  <si>
    <t>DAYSI LENY SANCHEZ ROSADO</t>
  </si>
  <si>
    <t>ONELYS DAHIAN MEDRANO FELIZ DE SOSA</t>
  </si>
  <si>
    <t>TECNICO DE CONTABILIDAD</t>
  </si>
  <si>
    <t>JOELIZ PAMELA CARRASCO CARRASCO</t>
  </si>
  <si>
    <t xml:space="preserve">MILAGROS ALEJANDRA LINARES DE LEON </t>
  </si>
  <si>
    <t>SECCION DE INVENTARIOS DE INSUMOS PARA LA SALUD</t>
  </si>
  <si>
    <t>PENELOPE SILVA ROMERO</t>
  </si>
  <si>
    <t xml:space="preserve">AUXILIAR DE INVENTARIO </t>
  </si>
  <si>
    <t xml:space="preserve">JUAN BAUTISTA VASQUEZ GUZMAN </t>
  </si>
  <si>
    <t>SECCIÓN DE CUENTAS POR PAGAR</t>
  </si>
  <si>
    <t>ROCIO ALTAGRACIA ROSARIO DE AGÜERO</t>
  </si>
  <si>
    <t>SECCION DE CUENTAS POR PAGAR</t>
  </si>
  <si>
    <t xml:space="preserve">                                                                           DEPARTAMENTO DE COMPRAS Y CONTRATACIONES</t>
  </si>
  <si>
    <t xml:space="preserve">MIGUEL RAMON IÑIGUEZ GONZALEZ </t>
  </si>
  <si>
    <t>DEPARTAMENTO DE COMPRAS Y CONTRATACIONES</t>
  </si>
  <si>
    <t>KELVYN MANUEL ORTEGA TAPIA</t>
  </si>
  <si>
    <t>COORDINADOR DE COMPRAS Y CONTRATACIONES</t>
  </si>
  <si>
    <t xml:space="preserve">ESMIRNALEE SANTANA ORTEGA </t>
  </si>
  <si>
    <t xml:space="preserve">ANALISTA DE COMPRAS Y CONTRATACIONES </t>
  </si>
  <si>
    <t xml:space="preserve">ELVIN ESTEBAN RODRIGUEZ MARIANO </t>
  </si>
  <si>
    <t xml:space="preserve">TECNICO EN COMPRAS </t>
  </si>
  <si>
    <t xml:space="preserve">ELIZABETH GERARDO DISLA </t>
  </si>
  <si>
    <t xml:space="preserve">RANDEE JOSE ESPINAL MADRIGAL </t>
  </si>
  <si>
    <t>DIVISION DE ADQUISICIONES INTERNACIONALES</t>
  </si>
  <si>
    <t xml:space="preserve">CARLA CRISTINA MENA FLORENTINO </t>
  </si>
  <si>
    <t xml:space="preserve">                                                                           DIVISION DE SERVICIOS GENERALES</t>
  </si>
  <si>
    <t>LUIS EMMANUEL GAMBORENA SIMO</t>
  </si>
  <si>
    <t>DIVISION DE SERVICIOS GENERALES</t>
  </si>
  <si>
    <t xml:space="preserve">                                                                           SECCION DE ALMACEN Y SUMINISTRO</t>
  </si>
  <si>
    <t>YONI MARIÑEZ MARIÑEZ</t>
  </si>
  <si>
    <t xml:space="preserve">SECCION DE ALMACEN Y SUMINISTRO </t>
  </si>
  <si>
    <t>SECCIÓN DE INGRESOS</t>
  </si>
  <si>
    <t>LUIS NICOLAS SANTIAGO LORA</t>
  </si>
  <si>
    <t>COLECTOR (A)</t>
  </si>
  <si>
    <t xml:space="preserve">JESUS MARIA BLANCO PEREZ </t>
  </si>
  <si>
    <t xml:space="preserve">ARIEL DE LOS SANTOS BRITO </t>
  </si>
  <si>
    <t xml:space="preserve">ANDELSON JAVIER RODRIGUEZ JIMENEZ </t>
  </si>
  <si>
    <t>CARIDAD RODRIGUEZ RAMIREZ</t>
  </si>
  <si>
    <t xml:space="preserve">LEODALIA CORTORREAL GARCIA </t>
  </si>
  <si>
    <t xml:space="preserve">AMBIORIX EDUARDO PEREZ SALCEDO </t>
  </si>
  <si>
    <t xml:space="preserve">RAFAEL ESPEDICTO POLANCO </t>
  </si>
  <si>
    <t xml:space="preserve">JOSE RAFAEL DE LOS SANTOS OVALLE </t>
  </si>
  <si>
    <t>DANO WILFREDO RODRIGUEZ</t>
  </si>
  <si>
    <t>CANDIDA HENRIQUEZ LOPEZ</t>
  </si>
  <si>
    <t>EDWARD MANUEL HERNANDEZ BURGOS</t>
  </si>
  <si>
    <t>FELIX YOEL MINYETTY TEJEDA</t>
  </si>
  <si>
    <t xml:space="preserve">WILSON JOSE DE JESUS ROJAS </t>
  </si>
  <si>
    <t>LUIS ALBERTO NUÑEZ</t>
  </si>
  <si>
    <t>PABLO RAFAEL MORALES DE LA CRUZ</t>
  </si>
  <si>
    <t xml:space="preserve">JUAN CARLOS HERNANDEZ RODRIGUEZ </t>
  </si>
  <si>
    <t>ARIDIO TEJADA</t>
  </si>
  <si>
    <t xml:space="preserve">ROBINSON DARIO GARCIA </t>
  </si>
  <si>
    <t xml:space="preserve">GREGORIO ABAD JAVIER </t>
  </si>
  <si>
    <t xml:space="preserve">JUAN TOMAS MARTINEZ SANCHEZ </t>
  </si>
  <si>
    <t xml:space="preserve">BISMARK MONTANER SANCHEZ CALDERON </t>
  </si>
  <si>
    <t xml:space="preserve">ELVIO ALEXANDER FERNANDEZ LAMIS </t>
  </si>
  <si>
    <t xml:space="preserve">CESAR JIMENEZ CUEVAS </t>
  </si>
  <si>
    <t xml:space="preserve">VICTOR AMAURY NUÑEZ DE OLEO </t>
  </si>
  <si>
    <t xml:space="preserve">RAMON MIGUEL CASTILLO REYES </t>
  </si>
  <si>
    <t xml:space="preserve">AMERICO ALCANTARA JAVIER </t>
  </si>
  <si>
    <t xml:space="preserve">RAMON ANTONIO PEREZ ESPINAL </t>
  </si>
  <si>
    <t>BUENAVENTURA ENCARNACION PEÑA</t>
  </si>
  <si>
    <t>JAIRO YONERDIS SUBERVI</t>
  </si>
  <si>
    <t>JOHAN MANUEL VOLQUEZ RAMIREZ</t>
  </si>
  <si>
    <t>PEDRO FERNANDEZ JIMENEZ</t>
  </si>
  <si>
    <t>RIGOBERTO DE JESUS BELTRAN</t>
  </si>
  <si>
    <t>RAFAEL OGANDO DEL ROSARIO</t>
  </si>
  <si>
    <t xml:space="preserve">ANEUDY RAFAEL MEDINA PAULINO </t>
  </si>
  <si>
    <t xml:space="preserve">CORPUS DE JESUS MEJIA JIMENEZ </t>
  </si>
  <si>
    <t>RAMON ERNESTO MERAN ROSARIO</t>
  </si>
  <si>
    <t>MARIA DE LOS ANGELES POLANCO CEPEDA</t>
  </si>
  <si>
    <t>YEROLIN LISSET VALDEZ BRITO</t>
  </si>
  <si>
    <t>DIRECCIÓN DE OPERACIONES Y LOGISTICA</t>
  </si>
  <si>
    <t>JUNIOR ANTONIO ARIAS COLLADO</t>
  </si>
  <si>
    <t>DIRECTOR (A)</t>
  </si>
  <si>
    <t>LUIS STALIN RODRIGUEZ RAMIREZ</t>
  </si>
  <si>
    <t>COORDINADOR (A) DE OPERACIONES Y LOG.</t>
  </si>
  <si>
    <t xml:space="preserve">WILBERTO ALEJANDRO LOPEZ CONTIN </t>
  </si>
  <si>
    <t>DANIEL ANTONIO MEDINA REYES</t>
  </si>
  <si>
    <t>ANALISTA OPERACIONES Y LOGISTICA</t>
  </si>
  <si>
    <t>BRENNY ANTONIO FRANCISCO JIMENEZ</t>
  </si>
  <si>
    <t>JUAN ANTONIO ABREU VARGAS</t>
  </si>
  <si>
    <r>
      <t>ANALISTA DE OPERACIONES Y LOGISTICA</t>
    </r>
    <r>
      <rPr>
        <sz val="8"/>
        <rFont val="Gill Sans MT"/>
        <family val="2"/>
      </rPr>
      <t xml:space="preserve"> </t>
    </r>
    <r>
      <rPr>
        <b/>
        <sz val="8"/>
        <rFont val="Gill Sans MT"/>
        <family val="2"/>
      </rPr>
      <t>(CON ASIENTO EN ALM REGIONAL NORTE-SANTIAGO)</t>
    </r>
  </si>
  <si>
    <t xml:space="preserve">MANUEL DE JESUS DIAZ BISONO </t>
  </si>
  <si>
    <r>
      <t xml:space="preserve">ANALISTA DE OPERACIONES Y LOGISTICA </t>
    </r>
    <r>
      <rPr>
        <b/>
        <sz val="8"/>
        <rFont val="Gill Sans MT"/>
        <family val="2"/>
      </rPr>
      <t>(CON ASIENTO EN ALM REGIONAL NORTE-SANTIAGO)</t>
    </r>
  </si>
  <si>
    <t>DEPARTAMENTO DE DISTRIBUCIÓN</t>
  </si>
  <si>
    <t>ROBERTO DIAZ</t>
  </si>
  <si>
    <t>DIVISIÓN DE DISTRIBUCIÓN</t>
  </si>
  <si>
    <t>JOSE FRANCISCO MERIÑO ACEVEDO</t>
  </si>
  <si>
    <t>SUPERVISOR  DE DISTRIBUCIÓN</t>
  </si>
  <si>
    <t xml:space="preserve">HECTOR MANUEL HANLEY VILORIO </t>
  </si>
  <si>
    <t>DEPARTAMENTO ALMACÉN GENERAL DE INSUMOS PARA LA SALUD</t>
  </si>
  <si>
    <t xml:space="preserve">JEAN PAUL VARGAS FRIAS </t>
  </si>
  <si>
    <t xml:space="preserve">ESTAURIS MARIA MEJIA DURAN </t>
  </si>
  <si>
    <t xml:space="preserve">FARMACEUTICA </t>
  </si>
  <si>
    <t xml:space="preserve">ENELCIDA YNDHIRA ROSARIO DE SANCHEZ </t>
  </si>
  <si>
    <t xml:space="preserve">CECILIA MARIA RODRIGUEZ RODRIGUEZ </t>
  </si>
  <si>
    <t>LUIS ORLANDO ENCARNACION PERALTA</t>
  </si>
  <si>
    <t>FARMACEUTICO</t>
  </si>
  <si>
    <t>KENIA CASTILLO</t>
  </si>
  <si>
    <t xml:space="preserve">LUIS EMILIO ROBINSON CRUZ </t>
  </si>
  <si>
    <t xml:space="preserve">ROSAIDA MARCELINO REYES </t>
  </si>
  <si>
    <t xml:space="preserve">RAYSA ERMITA GONZALEZ GARCIA </t>
  </si>
  <si>
    <t xml:space="preserve">CARMEN DE JESUS PEÑA GARCIA </t>
  </si>
  <si>
    <t>MARIA LUISA MARTINEZ AQUINO</t>
  </si>
  <si>
    <t xml:space="preserve">EVARISTO MUÑOZ RODRIGUEZ </t>
  </si>
  <si>
    <t>CARLOS MANUEL TAVERAS VENTURA</t>
  </si>
  <si>
    <t>DEPARTAMENTO ALMACÉN GENERAL DE INSUMOS PARA LA SALUD-ALMACÉN DE LA MONUMENTAL KM. 13</t>
  </si>
  <si>
    <t>ENCARGADO (A) ALMACEN/ALM. MONUMENTAL</t>
  </si>
  <si>
    <t xml:space="preserve">YANET ALEXANDRA CARBAJAL MEDINA </t>
  </si>
  <si>
    <t xml:space="preserve">DEPARTAMENTO ALMACENES REGIONALES </t>
  </si>
  <si>
    <t>JUAN PABLO UREÑA GONZALEZ</t>
  </si>
  <si>
    <t>DEPARTAMENTO ALMACENES REGIONALES</t>
  </si>
  <si>
    <t>ANA YLSA RODRIGUEZ DE CABRAL</t>
  </si>
  <si>
    <t>FARMACEUTICA</t>
  </si>
  <si>
    <t>NICOLE DESIREE COLLADO SUAREZ</t>
  </si>
  <si>
    <t xml:space="preserve">ANA DIANELBA BEATO MORALES DE GONZALEZ </t>
  </si>
  <si>
    <t>DEPARTAMENTO DE VIGILANCIA Y CONTROL DE CALIDAD DE INSUMOS PARA LA SALUD</t>
  </si>
  <si>
    <t>LUISA MARIA PENZO DE ALMONTE</t>
  </si>
  <si>
    <t>ANALISTA DE INSPECCION DE CALIDAD</t>
  </si>
  <si>
    <t>DIVISIÓN DE INSPECCIÓN DE CALIDAD DE MEDICAMENTOS</t>
  </si>
  <si>
    <t>WILMER MARIÑEZ SUERO</t>
  </si>
  <si>
    <t>INSPECTOR DE AMPOLLAS Y VIALES</t>
  </si>
  <si>
    <t>ANTHONY GUERRERO CAMPUSANO</t>
  </si>
  <si>
    <t>ANTONIO PUELLO PLASENCIA</t>
  </si>
  <si>
    <t xml:space="preserve">DIRECCIÓN DE TECNOLOGÍA DE LA INFORMACIÓN Y COMUNICACIÓN </t>
  </si>
  <si>
    <t xml:space="preserve">PHILIPS DIONISIO CONTRERAS REYNOSO </t>
  </si>
  <si>
    <t xml:space="preserve">LEUDYS CAMACHO MARTINEZ </t>
  </si>
  <si>
    <t xml:space="preserve">SOPORTE TECNICO </t>
  </si>
  <si>
    <t>DEPARTAMENTO DE OPERACIONES TIC</t>
  </si>
  <si>
    <t>LUIS ENMANUEL DOMINGUEZ ALCANTARA</t>
  </si>
  <si>
    <t xml:space="preserve">DEPARTAMENTO ADMINISTRACIÓN DEL SERVICIO TIC </t>
  </si>
  <si>
    <t>SOPORTE TECNICO INFORMATICO</t>
  </si>
  <si>
    <t>RAQUEL DE OLEO ENCARNACION</t>
  </si>
  <si>
    <t>JUAN DANIEL TAVERAS FROMETA</t>
  </si>
  <si>
    <t>DEPARTAMENTO DE DESARROLLO E IMPLEMENTACIÓN DE SISTEMA</t>
  </si>
  <si>
    <t>RANDY ENMANUEL TORRES BREA</t>
  </si>
  <si>
    <t>HECTOR MANUEL MESA GARCIA</t>
  </si>
  <si>
    <t>PROGRAMADOR II</t>
  </si>
  <si>
    <t>JEFFERSON ALBERTO ALMONTE THEN</t>
  </si>
  <si>
    <t>FRANCISCO LIRIANO REYES</t>
  </si>
  <si>
    <t xml:space="preserve">ADMINISTRADOR DE SERVIDORES </t>
  </si>
  <si>
    <t>PERLA ALVAREZ CASTILLO</t>
  </si>
  <si>
    <t>ALONZO BRAND AQUINO</t>
  </si>
  <si>
    <t xml:space="preserve">SOPORTE DE MESA DE AYUDA </t>
  </si>
  <si>
    <t xml:space="preserve">HECTOR GREGORY VELEZ COMAS </t>
  </si>
  <si>
    <t>YOMAR OBJIO HERRERA</t>
  </si>
  <si>
    <t xml:space="preserve">HARLEY DANIEL VALERIO DE JESUS </t>
  </si>
  <si>
    <t>DIRECCIÓN DE TRAMITES Y SERVICIOS PARA LA SALUD</t>
  </si>
  <si>
    <t>DORIS HESNI NEHME</t>
  </si>
  <si>
    <t xml:space="preserve">JULISA NORBERTO ROSARIO </t>
  </si>
  <si>
    <t xml:space="preserve">COORDINADOR (A) </t>
  </si>
  <si>
    <t xml:space="preserve">MARCIA ANTONIA MARTINEZ ADAMES </t>
  </si>
  <si>
    <t xml:space="preserve">ANALISTA DE ATENCION AL CLIENTE </t>
  </si>
  <si>
    <t>HEIDY FRANCISCA HIDALGO FIGUEROA</t>
  </si>
  <si>
    <t>ELIZABETH SANCHEZ DIAZ</t>
  </si>
  <si>
    <t>ANALISTA DE SERVICIOS Y TRAMITES</t>
  </si>
  <si>
    <t>YOVANINA CORONADO DE DOMINICI</t>
  </si>
  <si>
    <r>
      <t xml:space="preserve">ANALISTA DE SERVICIOS Y TRAMITES </t>
    </r>
    <r>
      <rPr>
        <b/>
        <sz val="8"/>
        <rFont val="Gill Sans MT"/>
        <family val="2"/>
      </rPr>
      <t>(CON ASIENTO ALM. REGIONAL NORTE EN SANTIAGO)</t>
    </r>
  </si>
  <si>
    <t>JUANA MARIA PUMAROL PEÑA</t>
  </si>
  <si>
    <t>DIRECCIÓN DE FARMACIAS DEL PUEBLO</t>
  </si>
  <si>
    <t>FRANCISCO GERARDO HERRERA PEREZ</t>
  </si>
  <si>
    <t xml:space="preserve"> DIRECCION DE FARMACIAS DEL PUEBLO </t>
  </si>
  <si>
    <t>ANELL MARIE FERNANDEZ SELMAN</t>
  </si>
  <si>
    <t xml:space="preserve">COORDINADOR (A) FP </t>
  </si>
  <si>
    <t>MABEL PADILLA NOVA</t>
  </si>
  <si>
    <t xml:space="preserve">TECNICO ADMINISTATIVO </t>
  </si>
  <si>
    <t>JOSE ARIEL SANCHEZ MARTINEZ</t>
  </si>
  <si>
    <t>ANALISTA DE INFORMACION DE FP</t>
  </si>
  <si>
    <t>YORDALIZA MINAYA</t>
  </si>
  <si>
    <t xml:space="preserve">ANA MARIA DE AZA RODRIGUEZ </t>
  </si>
  <si>
    <t xml:space="preserve">ROSANNA MARIOBY SARMIENTO GONZALEZ </t>
  </si>
  <si>
    <t>YOKASTA ALTAGRACIA SOTO AYBAR</t>
  </si>
  <si>
    <t xml:space="preserve">ANGELA MERCEDES LEGER LUIS </t>
  </si>
  <si>
    <t>RAY GADIEL HERNANDEZ PERALTA</t>
  </si>
  <si>
    <t xml:space="preserve">COORDINADOR (A) PROVINCIAL-PUERTO PLATA </t>
  </si>
  <si>
    <t>MIGUEL ANTONIO LARA VOLQUEZ</t>
  </si>
  <si>
    <t xml:space="preserve">COORDINADOR (A) PROVINCIAL-SUR LARGO (INDEPENDENCIA Y PEDERNALES) </t>
  </si>
  <si>
    <t>JOSE MIGUEL COISCOU REYES</t>
  </si>
  <si>
    <t>COORDINADOR (A) PROVINCIAL-BARAHONA</t>
  </si>
  <si>
    <t xml:space="preserve">FELIX RAFEL LIZARDO GRULLON </t>
  </si>
  <si>
    <t>COORDINADOR (A) PROVINCIAL-ESPAILLAT (MOCA)</t>
  </si>
  <si>
    <t>ANGEL MARIA TEJADA RAMOS</t>
  </si>
  <si>
    <t>COORDINADOR (A) PROVINCIAL DAJABON</t>
  </si>
  <si>
    <t>FRANCISCO ANTONIO BEATO SOSA</t>
  </si>
  <si>
    <t>COORDINADOR (A) PROVINCIAL</t>
  </si>
  <si>
    <t xml:space="preserve">LUIS MANUEL ABREU FIGUEROA </t>
  </si>
  <si>
    <t xml:space="preserve">FRANKLIN ARIEL GOMEZ FAMILIA </t>
  </si>
  <si>
    <t>COORDINADOR (A) PROVINCIAL SANTIAGO RODRIGUEZ</t>
  </si>
  <si>
    <t>MIGUEL ANGEL VALDEZ PANIAGUA</t>
  </si>
  <si>
    <t>COORDINADOR (A) PROVINCIAL-ELIAS PIÑA</t>
  </si>
  <si>
    <t xml:space="preserve">ALEXANDER MOTA CONSTANZO </t>
  </si>
  <si>
    <t>COORDINADOR (A) PROVINCIAL-SAN PEDRO DE MACORIS</t>
  </si>
  <si>
    <t>EDDY ANTONIO OTTO MOREL</t>
  </si>
  <si>
    <t>COORDINADOR (A) PROVINCIAL-DISTRITO NACIONAL</t>
  </si>
  <si>
    <t xml:space="preserve">FRANKLIN ALBERTO ALVAREZ SANTANA </t>
  </si>
  <si>
    <t>COORDINADOR (A) PROVINCIAL LA ROMANA</t>
  </si>
  <si>
    <t>JOSE MANUEL CALCAÑO SOTO</t>
  </si>
  <si>
    <t>COORDINADOR (A) PROVINCIAL-MARIA TRINIDAD SANCHEZ (SAMANA)</t>
  </si>
  <si>
    <t>WANDY FABIAN FIGUEROA</t>
  </si>
  <si>
    <t>COORDINADOR (A) PROVINCIAL MONTE PLATA</t>
  </si>
  <si>
    <t>STEPHEN DOMINGUEZ MADERA</t>
  </si>
  <si>
    <t>COORDINADOR (A) PROVINCIAL-MAO</t>
  </si>
  <si>
    <t xml:space="preserve">GREGORIO DE LEON CEBALLO </t>
  </si>
  <si>
    <t>COORDINADOR (A) PROVINCIAL MONSEÑOR NOUEL (BONAO)</t>
  </si>
  <si>
    <t>ORIOLIS ARAUJO MORA</t>
  </si>
  <si>
    <t>COORDINADOR (A) PROVINCIAL-SAN JUAN</t>
  </si>
  <si>
    <t>ALEJANDRO JOSUE DEÑO ORTIZ</t>
  </si>
  <si>
    <t>EDWIN FRANCISCO RODRIGUEZ COSTE</t>
  </si>
  <si>
    <t xml:space="preserve">COORDINADOR (A) PROVINCIAL-LA VEGA </t>
  </si>
  <si>
    <t xml:space="preserve">LUIS MANUEL TINEO GALVEZ </t>
  </si>
  <si>
    <t xml:space="preserve">COORDINADOR (A) PROVINCIAL-MONTE CRISTI </t>
  </si>
  <si>
    <t>RAMON IGNACIO PUJOLS CUSTODIO</t>
  </si>
  <si>
    <t>COORDINADOR (A) PROVINCIAL-SANTO DOMINGO</t>
  </si>
  <si>
    <t xml:space="preserve">HECTOR BIENVENIDO COSTE GOMEZ </t>
  </si>
  <si>
    <t xml:space="preserve">COORDINADOR (A) PROVINCIAL-SANTIAGO </t>
  </si>
  <si>
    <t xml:space="preserve">ASTRID LIZ GARCIA PUENTE </t>
  </si>
  <si>
    <t>COORDINADOR (A) PROVINCIAL-EL SEYBO</t>
  </si>
  <si>
    <t>LUIS CARVAJAL MENDEZ</t>
  </si>
  <si>
    <t>COORDINADOR (A) PROVINCIAL BAHORUCO</t>
  </si>
  <si>
    <t>RAMON ALDANIO NUÑEZ BETANCES</t>
  </si>
  <si>
    <t>ANGEL RAMIREZ TAVERA</t>
  </si>
  <si>
    <t>COORDINADOR (A) PROVINCIAL-SANTO DOMINGO ESTE</t>
  </si>
  <si>
    <t>ANTONIO ELPIDIO VASQUEZ PIMENTEL</t>
  </si>
  <si>
    <t xml:space="preserve">COORDINADOR (A) PROVINCIAL-LA LINEA NOROESTE </t>
  </si>
  <si>
    <t xml:space="preserve">JOSE JOEL NORBERTO GOMEZ </t>
  </si>
  <si>
    <t>ROSALBA MARIARCA GARCIA RODRIGUEZ</t>
  </si>
  <si>
    <t xml:space="preserve">COORDINADOR (A) PROVINCIAL-HERMANAS MIRABAL (SALCEDO) </t>
  </si>
  <si>
    <t>CLAUDIO ANTONIO RUBIERA RODRIGUEZ</t>
  </si>
  <si>
    <t>COORDINADOR (A) PROVINCIAL-SANTIAGO</t>
  </si>
  <si>
    <t>MARIA DEL PILAR VARGAS PORRAS</t>
  </si>
  <si>
    <t>DEPARTAMENTO TECNICO FARMACEUTICO</t>
  </si>
  <si>
    <t>YELLY BETHANIA SALADIN BEN</t>
  </si>
  <si>
    <t>ENCARGADA DE FARMACIA</t>
  </si>
  <si>
    <t xml:space="preserve">YULAY ESTEFANNY DIAZ SANTOS </t>
  </si>
  <si>
    <t xml:space="preserve">CARMELINA MERCEDES HERNANDEZ RAMOS </t>
  </si>
  <si>
    <t>FARMACEUTICA ENCARGADA</t>
  </si>
  <si>
    <t xml:space="preserve">HEIDY JOHANA ADAMES DE MARTE </t>
  </si>
  <si>
    <t xml:space="preserve">YUDELKA MERCEDES HERNANDEZ </t>
  </si>
  <si>
    <t>ANA MARIA PEREZ</t>
  </si>
  <si>
    <t>ADA ELISA HIDALGO JIMENEZ</t>
  </si>
  <si>
    <t xml:space="preserve">FIORDALIZA ROJAS REYES </t>
  </si>
  <si>
    <t xml:space="preserve">JOSE JUAN VARGAS LOPEZ </t>
  </si>
  <si>
    <t>FARMACEUTICO ENCARGADO</t>
  </si>
  <si>
    <t>ALBERY RODRIGUEZ</t>
  </si>
  <si>
    <t xml:space="preserve">ANA GABRIELA HURTADO ESPINAL </t>
  </si>
  <si>
    <t xml:space="preserve">DENNY SANTOS VENTURA </t>
  </si>
  <si>
    <t>JUAN ISAAC VARELA ASTACIO</t>
  </si>
  <si>
    <t>JULIA FERRER DE PAULA</t>
  </si>
  <si>
    <t xml:space="preserve">RAFAELA CORRREA GONZALEZ </t>
  </si>
  <si>
    <t xml:space="preserve">CAROL DEL CARMEN CABRERA ESPIRITU </t>
  </si>
  <si>
    <t xml:space="preserve">ANTONIA ALTAGRACIA ROQUE GRULLON </t>
  </si>
  <si>
    <t>DENNY LUCIA ESPINAL CASTRO</t>
  </si>
  <si>
    <t>FARMACEUTICO ENCARGADA</t>
  </si>
  <si>
    <t>INES CORNIEL MORALES</t>
  </si>
  <si>
    <t>JENNIFER CAROLIINA MEDINA TORIBIO</t>
  </si>
  <si>
    <t>MARIA ASENCION MALDONADO RIVERA</t>
  </si>
  <si>
    <t>NANCY DOLORES AVILA SEVERINO</t>
  </si>
  <si>
    <t>LIDIA MARIA EUSEBIO CASTRO</t>
  </si>
  <si>
    <t>LUCILA FRANCHESCA ATEZ BRITO</t>
  </si>
  <si>
    <t>MARIA DOLORES UREÑA JIMENEZ DE DOMINGUEZ</t>
  </si>
  <si>
    <t>MARIA JOELY ADON SUERO DE QUIROZ</t>
  </si>
  <si>
    <t>MERIELEN DEL CARMEN MARTE MOREL</t>
  </si>
  <si>
    <t>FRANCISCA ABREU FAÑA</t>
  </si>
  <si>
    <t xml:space="preserve">MURIEL FRANCHESCA LIMA GUERRERO </t>
  </si>
  <si>
    <t xml:space="preserve">NELCY MERCEDES JIMENEZ ESPINAL </t>
  </si>
  <si>
    <t>NIKOLL ALTAGRACIA AQUINO PEREZ</t>
  </si>
  <si>
    <t xml:space="preserve">ROSA MARIA CABRERA DE MARTE </t>
  </si>
  <si>
    <t>ROSANNI PAYANO DE LA CRUZ</t>
  </si>
  <si>
    <t>RUBIDIA RAMIREZ ALVAREZ</t>
  </si>
  <si>
    <t>YOCAIRA CECILIA OLEA LIBERT DE CASTRO</t>
  </si>
  <si>
    <t xml:space="preserve">ISABEL LUCIANO DE LUCIANO </t>
  </si>
  <si>
    <t xml:space="preserve">ENERCIDA ALTAGRACIA SANTIAGO PEREYRA </t>
  </si>
  <si>
    <t xml:space="preserve">EUSEBIA LEBRON FAMILIA DE CUEVAS </t>
  </si>
  <si>
    <t xml:space="preserve">PATRICIA MONTAS MARICHAL </t>
  </si>
  <si>
    <t xml:space="preserve">DISAURA PAULINO PEREZ </t>
  </si>
  <si>
    <t>SANDY DAMARIS RAMIREZ BERROA</t>
  </si>
  <si>
    <t xml:space="preserve">HENRY MANUEL MARTINEZ CORDERO  </t>
  </si>
  <si>
    <t>FARMACEUTICA ENCARGADO</t>
  </si>
  <si>
    <t xml:space="preserve">JAISA GLORIBEL ESCOLASTICO CARRION </t>
  </si>
  <si>
    <t xml:space="preserve">ORQUIDEA ADELY UREÑA CRUZ </t>
  </si>
  <si>
    <t xml:space="preserve">PETRA MARIA MATEO CASTILLO </t>
  </si>
  <si>
    <t xml:space="preserve">RAMONA CANDELARIA TRINIDAD GARCIA </t>
  </si>
  <si>
    <t>DANGUILOA ISAMAR MARTINEZ GOMEZ</t>
  </si>
  <si>
    <t>ELSA WENDOLYN TEJADA OLIVARES</t>
  </si>
  <si>
    <t xml:space="preserve">DILENIA FRANCISCA TUL ABREU </t>
  </si>
  <si>
    <t xml:space="preserve">MARTHA GUERRERO AVILA </t>
  </si>
  <si>
    <t>KAREN YOHAIRA NUÑEZ NUÑEZ</t>
  </si>
  <si>
    <t>YENY GEORGINA ECHAVARRIA VALDEZ DE LORA</t>
  </si>
  <si>
    <t>LOREN LUMAR RIVERA VELASQUEZ</t>
  </si>
  <si>
    <t xml:space="preserve">VANESSA MENA VASQUEZ </t>
  </si>
  <si>
    <t xml:space="preserve">CINTHIA ARABELIS RODRIGUEZ JAQUEZ </t>
  </si>
  <si>
    <t>ARASMELI ISOLINA PEGUERO SANCHEZ</t>
  </si>
  <si>
    <t>SUPERVISOR (A) DE FARMACIA</t>
  </si>
  <si>
    <t>DARILEIDY ALTAGRACIA THEN SANTANA</t>
  </si>
  <si>
    <t>EDWIN ALBERTO FERRERAS MENDEZ</t>
  </si>
  <si>
    <t>ROBERTO EFMAMJJASOND FACENDA CASTILLO</t>
  </si>
  <si>
    <t xml:space="preserve">JOSE MANUEL FELIZ VALDEZ </t>
  </si>
  <si>
    <t>PEDRO ALBERTO DE LA CRUZ PAULINO</t>
  </si>
  <si>
    <t xml:space="preserve">CARLOS AMIN BAEZ RONDON </t>
  </si>
  <si>
    <t xml:space="preserve">FRANCIS RUDY DIAZ </t>
  </si>
  <si>
    <t xml:space="preserve">FELICIA GONZALEZ </t>
  </si>
  <si>
    <t xml:space="preserve">ALONDRA PATRICIA COMPRES RODRIGUEZ </t>
  </si>
  <si>
    <t xml:space="preserve">DIOSMERY FRANCHESCA GARCIA DIAZ </t>
  </si>
  <si>
    <t>SORANYI FERRERAS MADE</t>
  </si>
  <si>
    <t>FRANCIS LEONEL CASTILLO CUEVAS</t>
  </si>
  <si>
    <t>YOLANNI CRUCET GARCIA</t>
  </si>
  <si>
    <t xml:space="preserve">FRANKLIN CARRASCO ROSARIO </t>
  </si>
  <si>
    <t>JACQUELINE CLARIBEL RAMIREZ FELIZ</t>
  </si>
  <si>
    <t xml:space="preserve">ODALIS ANTONIO DE LA CRUZ VASQUEZ </t>
  </si>
  <si>
    <t>ALEJANDRO ANTONIO ESPINAL CASTILLO</t>
  </si>
  <si>
    <t>CATHERINE LISSETTE CORREA GONZALEZ</t>
  </si>
  <si>
    <t>JOSE MIGUEL CAMACHO SANCHEZ</t>
  </si>
  <si>
    <t xml:space="preserve">RAUDYS FRANCISCO GUILLERMO HERRERA </t>
  </si>
  <si>
    <t>NURY ESTRELLA NUÑEZ</t>
  </si>
  <si>
    <t>RAMON ARQUIMEDES DE LA CRUZ DACOSTA GOMEZ</t>
  </si>
  <si>
    <t xml:space="preserve">CAROLINA ALTAGRACIA BAUTISTA ROSARIO </t>
  </si>
  <si>
    <t>MARIA ESTEFANI NUÑEZ DE ROSARIO</t>
  </si>
  <si>
    <t xml:space="preserve">DOMAYRA SIMEONA MORA THEN </t>
  </si>
  <si>
    <t>YURI DEL CARMEN SANCHEZ PERALTA</t>
  </si>
  <si>
    <t xml:space="preserve">ALFONSINA ALTAGRACIA MARTE REYES </t>
  </si>
  <si>
    <t>EMMANUEL DE JESUS MEDINA PEREZ</t>
  </si>
  <si>
    <t>GISELA SANCHEZ SANTANA</t>
  </si>
  <si>
    <t xml:space="preserve">MARY YUDERKY BRITO DIPRE DE DE LOS SANTOS </t>
  </si>
  <si>
    <t xml:space="preserve">NOEL MIESES MARINE </t>
  </si>
  <si>
    <t xml:space="preserve">PATRICIA KING BUENO </t>
  </si>
  <si>
    <t xml:space="preserve">YNOCENCIO FORNERIN SURIEL </t>
  </si>
  <si>
    <t>Total General Empleados Contratados RD$.</t>
  </si>
  <si>
    <t xml:space="preserve"> </t>
  </si>
  <si>
    <t>PREPARADO POR:</t>
  </si>
  <si>
    <t>AUTORIZADO POR:</t>
  </si>
  <si>
    <t xml:space="preserve"> SOFIA ALT. FRÍAS ANTIGUA</t>
  </si>
  <si>
    <t>LIC. JOSE LUIS FERNÁNDEZ JESURUM</t>
  </si>
  <si>
    <t>ENCDA. DPTO. DE REGISTRO, CONTROL Y NOMINA</t>
  </si>
  <si>
    <t>DIRECTOR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</si>
</sst>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ill Sans MT"/>
      <family val="2"/>
    </font>
    <font>
      <b/>
      <sz val="10"/>
      <name val="Gill Sans MT"/>
      <family val="2"/>
    </font>
    <font>
      <sz val="8"/>
      <name val="Gill Sans MT"/>
      <family val="2"/>
    </font>
    <font>
      <b/>
      <sz val="8"/>
      <name val="Gill Sans MT"/>
      <family val="2"/>
    </font>
    <font>
      <i/>
      <sz val="10"/>
      <name val="Gill Sans MT"/>
      <family val="2"/>
    </font>
    <font>
      <sz val="10"/>
      <name val="Arial"/>
      <family val="2"/>
    </font>
    <font>
      <sz val="10"/>
      <color theme="1"/>
      <name val="Gill Sans MT"/>
      <family val="2"/>
    </font>
    <font>
      <b/>
      <sz val="10"/>
      <color rgb="FFFF0000"/>
      <name val="Gill Sans MT"/>
      <family val="2"/>
    </font>
    <font>
      <sz val="10"/>
      <color rgb="FFFF0000"/>
      <name val="Gill Sans MT"/>
      <family val="2"/>
    </font>
    <font>
      <b/>
      <sz val="10"/>
      <color theme="1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2F1F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theme="4" tint="0.79998168889431442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7" fillId="0" borderId="0"/>
    <xf numFmtId="0" fontId="7" fillId="0" borderId="0"/>
  </cellStyleXfs>
  <cellXfs count="43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Fill="1"/>
    <xf numFmtId="164" fontId="3" fillId="0" borderId="0" xfId="0" applyNumberFormat="1" applyFont="1" applyFill="1" applyAlignment="1">
      <alignment horizontal="right"/>
    </xf>
    <xf numFmtId="0" fontId="2" fillId="0" borderId="0" xfId="0" applyFont="1" applyBorder="1"/>
    <xf numFmtId="4" fontId="2" fillId="0" borderId="0" xfId="0" applyNumberFormat="1" applyFont="1" applyAlignment="1">
      <alignment horizontal="center"/>
    </xf>
    <xf numFmtId="4" fontId="2" fillId="0" borderId="0" xfId="0" applyNumberFormat="1" applyFont="1" applyFill="1"/>
    <xf numFmtId="4" fontId="2" fillId="0" borderId="0" xfId="0" applyNumberFormat="1" applyFont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4" fontId="2" fillId="2" borderId="0" xfId="0" applyNumberFormat="1" applyFont="1" applyFill="1" applyAlignment="1">
      <alignment horizontal="center"/>
    </xf>
    <xf numFmtId="4" fontId="2" fillId="2" borderId="0" xfId="0" applyNumberFormat="1" applyFont="1" applyFill="1"/>
    <xf numFmtId="0" fontId="3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2" fillId="2" borderId="0" xfId="0" applyFont="1" applyFill="1" applyBorder="1"/>
    <xf numFmtId="0" fontId="3" fillId="3" borderId="5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wrapText="1"/>
    </xf>
    <xf numFmtId="164" fontId="3" fillId="3" borderId="6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right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wrapText="1"/>
    </xf>
    <xf numFmtId="0" fontId="2" fillId="0" borderId="8" xfId="0" applyFont="1" applyBorder="1" applyAlignment="1">
      <alignment horizontal="left" wrapText="1"/>
    </xf>
    <xf numFmtId="0" fontId="2" fillId="2" borderId="8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/>
    </xf>
    <xf numFmtId="14" fontId="2" fillId="2" borderId="9" xfId="0" applyNumberFormat="1" applyFont="1" applyFill="1" applyBorder="1" applyAlignment="1">
      <alignment horizontal="center"/>
    </xf>
    <xf numFmtId="4" fontId="2" fillId="2" borderId="8" xfId="1" applyNumberFormat="1" applyFont="1" applyFill="1" applyBorder="1" applyAlignment="1"/>
    <xf numFmtId="4" fontId="2" fillId="0" borderId="8" xfId="0" applyNumberFormat="1" applyFont="1" applyFill="1" applyBorder="1" applyAlignment="1">
      <alignment horizontal="right"/>
    </xf>
    <xf numFmtId="4" fontId="2" fillId="2" borderId="8" xfId="0" applyNumberFormat="1" applyFont="1" applyFill="1" applyBorder="1"/>
    <xf numFmtId="4" fontId="2" fillId="0" borderId="8" xfId="0" applyNumberFormat="1" applyFont="1" applyFill="1" applyBorder="1"/>
    <xf numFmtId="164" fontId="3" fillId="0" borderId="8" xfId="0" applyNumberFormat="1" applyFont="1" applyFill="1" applyBorder="1" applyAlignment="1">
      <alignment horizontal="right"/>
    </xf>
    <xf numFmtId="4" fontId="3" fillId="2" borderId="8" xfId="0" applyNumberFormat="1" applyFont="1" applyFill="1" applyBorder="1"/>
    <xf numFmtId="0" fontId="3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0" borderId="9" xfId="0" applyFont="1" applyBorder="1" applyAlignment="1">
      <alignment horizontal="left" wrapText="1"/>
    </xf>
    <xf numFmtId="0" fontId="2" fillId="2" borderId="9" xfId="0" applyFont="1" applyFill="1" applyBorder="1" applyAlignment="1">
      <alignment horizontal="center"/>
    </xf>
    <xf numFmtId="4" fontId="2" fillId="2" borderId="9" xfId="0" applyNumberFormat="1" applyFont="1" applyFill="1" applyBorder="1"/>
    <xf numFmtId="4" fontId="2" fillId="0" borderId="9" xfId="0" applyNumberFormat="1" applyFont="1" applyFill="1" applyBorder="1"/>
    <xf numFmtId="164" fontId="3" fillId="0" borderId="9" xfId="0" applyNumberFormat="1" applyFont="1" applyFill="1" applyBorder="1" applyAlignment="1">
      <alignment horizontal="right"/>
    </xf>
    <xf numFmtId="4" fontId="3" fillId="2" borderId="9" xfId="0" applyNumberFormat="1" applyFont="1" applyFill="1" applyBorder="1"/>
    <xf numFmtId="0" fontId="3" fillId="2" borderId="9" xfId="0" applyFont="1" applyFill="1" applyBorder="1" applyAlignment="1">
      <alignment horizontal="center" wrapText="1"/>
    </xf>
    <xf numFmtId="4" fontId="2" fillId="2" borderId="9" xfId="1" applyNumberFormat="1" applyFont="1" applyFill="1" applyBorder="1" applyAlignment="1"/>
    <xf numFmtId="0" fontId="2" fillId="2" borderId="6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left" wrapText="1"/>
    </xf>
    <xf numFmtId="0" fontId="2" fillId="2" borderId="10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/>
    </xf>
    <xf numFmtId="14" fontId="2" fillId="2" borderId="10" xfId="0" applyNumberFormat="1" applyFont="1" applyFill="1" applyBorder="1" applyAlignment="1">
      <alignment horizontal="center"/>
    </xf>
    <xf numFmtId="4" fontId="2" fillId="2" borderId="10" xfId="1" applyNumberFormat="1" applyFont="1" applyFill="1" applyBorder="1" applyAlignment="1"/>
    <xf numFmtId="4" fontId="2" fillId="0" borderId="10" xfId="0" applyNumberFormat="1" applyFont="1" applyFill="1" applyBorder="1"/>
    <xf numFmtId="4" fontId="2" fillId="2" borderId="10" xfId="0" applyNumberFormat="1" applyFont="1" applyFill="1" applyBorder="1"/>
    <xf numFmtId="164" fontId="3" fillId="0" borderId="10" xfId="0" applyNumberFormat="1" applyFont="1" applyFill="1" applyBorder="1" applyAlignment="1">
      <alignment horizontal="right"/>
    </xf>
    <xf numFmtId="4" fontId="3" fillId="2" borderId="10" xfId="0" applyNumberFormat="1" applyFont="1" applyFill="1" applyBorder="1"/>
    <xf numFmtId="0" fontId="3" fillId="2" borderId="10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vertical="center" wrapText="1"/>
    </xf>
    <xf numFmtId="4" fontId="3" fillId="3" borderId="6" xfId="0" applyNumberFormat="1" applyFont="1" applyFill="1" applyBorder="1"/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wrapText="1"/>
    </xf>
    <xf numFmtId="0" fontId="2" fillId="2" borderId="11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4" fontId="2" fillId="2" borderId="6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right"/>
    </xf>
    <xf numFmtId="4" fontId="2" fillId="0" borderId="6" xfId="0" applyNumberFormat="1" applyFont="1" applyFill="1" applyBorder="1" applyAlignment="1">
      <alignment horizontal="right"/>
    </xf>
    <xf numFmtId="4" fontId="2" fillId="0" borderId="5" xfId="0" applyNumberFormat="1" applyFont="1" applyFill="1" applyBorder="1" applyAlignment="1">
      <alignment horizontal="right"/>
    </xf>
    <xf numFmtId="4" fontId="2" fillId="2" borderId="5" xfId="0" applyNumberFormat="1" applyFont="1" applyFill="1" applyBorder="1"/>
    <xf numFmtId="164" fontId="3" fillId="0" borderId="5" xfId="0" applyNumberFormat="1" applyFont="1" applyFill="1" applyBorder="1" applyAlignment="1">
      <alignment horizontal="right"/>
    </xf>
    <xf numFmtId="4" fontId="3" fillId="2" borderId="5" xfId="0" applyNumberFormat="1" applyFont="1" applyFill="1" applyBorder="1"/>
    <xf numFmtId="0" fontId="3" fillId="2" borderId="1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3" fillId="2" borderId="11" xfId="0" applyNumberFormat="1" applyFont="1" applyFill="1" applyBorder="1"/>
    <xf numFmtId="4" fontId="3" fillId="0" borderId="11" xfId="0" applyNumberFormat="1" applyFont="1" applyFill="1" applyBorder="1"/>
    <xf numFmtId="164" fontId="3" fillId="0" borderId="11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/>
    </xf>
    <xf numFmtId="0" fontId="2" fillId="0" borderId="14" xfId="0" applyFont="1" applyBorder="1" applyAlignment="1">
      <alignment horizontal="left" wrapText="1"/>
    </xf>
    <xf numFmtId="0" fontId="2" fillId="2" borderId="13" xfId="0" applyFont="1" applyFill="1" applyBorder="1" applyAlignment="1">
      <alignment horizontal="center" wrapText="1"/>
    </xf>
    <xf numFmtId="4" fontId="2" fillId="2" borderId="13" xfId="0" applyNumberFormat="1" applyFont="1" applyFill="1" applyBorder="1" applyAlignment="1">
      <alignment horizontal="right"/>
    </xf>
    <xf numFmtId="4" fontId="2" fillId="0" borderId="13" xfId="0" applyNumberFormat="1" applyFont="1" applyFill="1" applyBorder="1" applyAlignment="1">
      <alignment horizontal="right"/>
    </xf>
    <xf numFmtId="4" fontId="2" fillId="0" borderId="13" xfId="0" applyNumberFormat="1" applyFont="1" applyFill="1" applyBorder="1" applyAlignment="1"/>
    <xf numFmtId="4" fontId="2" fillId="2" borderId="13" xfId="0" applyNumberFormat="1" applyFont="1" applyFill="1" applyBorder="1" applyAlignment="1"/>
    <xf numFmtId="164" fontId="3" fillId="0" borderId="13" xfId="0" applyNumberFormat="1" applyFont="1" applyFill="1" applyBorder="1" applyAlignment="1">
      <alignment horizontal="right"/>
    </xf>
    <xf numFmtId="4" fontId="3" fillId="2" borderId="13" xfId="0" applyNumberFormat="1" applyFont="1" applyFill="1" applyBorder="1" applyAlignment="1"/>
    <xf numFmtId="0" fontId="3" fillId="2" borderId="11" xfId="0" applyFont="1" applyFill="1" applyBorder="1" applyAlignment="1">
      <alignment horizontal="center" wrapText="1"/>
    </xf>
    <xf numFmtId="0" fontId="2" fillId="2" borderId="0" xfId="0" applyFont="1" applyFill="1" applyBorder="1" applyAlignment="1"/>
    <xf numFmtId="0" fontId="2" fillId="3" borderId="11" xfId="0" applyFont="1" applyFill="1" applyBorder="1" applyAlignment="1">
      <alignment horizontal="center" vertical="center" wrapText="1"/>
    </xf>
    <xf numFmtId="4" fontId="3" fillId="3" borderId="11" xfId="0" applyNumberFormat="1" applyFont="1" applyFill="1" applyBorder="1"/>
    <xf numFmtId="0" fontId="3" fillId="3" borderId="11" xfId="0" applyFont="1" applyFill="1" applyBorder="1" applyAlignment="1">
      <alignment horizontal="center" wrapText="1"/>
    </xf>
    <xf numFmtId="0" fontId="2" fillId="2" borderId="13" xfId="0" applyFont="1" applyFill="1" applyBorder="1"/>
    <xf numFmtId="4" fontId="2" fillId="2" borderId="13" xfId="1" applyNumberFormat="1" applyFont="1" applyFill="1" applyBorder="1" applyAlignment="1"/>
    <xf numFmtId="4" fontId="2" fillId="0" borderId="7" xfId="0" applyNumberFormat="1" applyFont="1" applyFill="1" applyBorder="1" applyAlignment="1">
      <alignment horizontal="right"/>
    </xf>
    <xf numFmtId="4" fontId="2" fillId="2" borderId="13" xfId="0" applyNumberFormat="1" applyFont="1" applyFill="1" applyBorder="1"/>
    <xf numFmtId="4" fontId="2" fillId="0" borderId="13" xfId="0" applyNumberFormat="1" applyFont="1" applyFill="1" applyBorder="1"/>
    <xf numFmtId="4" fontId="3" fillId="2" borderId="13" xfId="0" applyNumberFormat="1" applyFont="1" applyFill="1" applyBorder="1"/>
    <xf numFmtId="0" fontId="2" fillId="2" borderId="8" xfId="0" applyFont="1" applyFill="1" applyBorder="1"/>
    <xf numFmtId="4" fontId="2" fillId="2" borderId="8" xfId="0" applyNumberFormat="1" applyFont="1" applyFill="1" applyBorder="1" applyAlignment="1">
      <alignment horizontal="right"/>
    </xf>
    <xf numFmtId="0" fontId="3" fillId="2" borderId="7" xfId="0" applyFont="1" applyFill="1" applyBorder="1" applyAlignment="1">
      <alignment horizontal="center" wrapText="1"/>
    </xf>
    <xf numFmtId="4" fontId="2" fillId="2" borderId="9" xfId="0" applyNumberFormat="1" applyFont="1" applyFill="1" applyBorder="1" applyAlignment="1">
      <alignment horizontal="right"/>
    </xf>
    <xf numFmtId="4" fontId="2" fillId="0" borderId="9" xfId="0" applyNumberFormat="1" applyFont="1" applyFill="1" applyBorder="1" applyAlignment="1">
      <alignment horizontal="right"/>
    </xf>
    <xf numFmtId="0" fontId="2" fillId="0" borderId="15" xfId="0" applyFont="1" applyBorder="1" applyAlignment="1">
      <alignment horizontal="left"/>
    </xf>
    <xf numFmtId="0" fontId="2" fillId="2" borderId="16" xfId="0" applyFont="1" applyFill="1" applyBorder="1" applyAlignment="1">
      <alignment horizontal="center"/>
    </xf>
    <xf numFmtId="14" fontId="2" fillId="2" borderId="8" xfId="0" applyNumberFormat="1" applyFont="1" applyFill="1" applyBorder="1" applyAlignment="1">
      <alignment horizontal="center"/>
    </xf>
    <xf numFmtId="4" fontId="2" fillId="2" borderId="9" xfId="0" applyNumberFormat="1" applyFont="1" applyFill="1" applyBorder="1" applyAlignment="1">
      <alignment horizontal="left" wrapText="1"/>
    </xf>
    <xf numFmtId="14" fontId="2" fillId="0" borderId="8" xfId="0" applyNumberFormat="1" applyFont="1" applyBorder="1" applyAlignment="1">
      <alignment horizontal="center"/>
    </xf>
    <xf numFmtId="4" fontId="2" fillId="0" borderId="5" xfId="0" applyNumberFormat="1" applyFont="1" applyFill="1" applyBorder="1"/>
    <xf numFmtId="0" fontId="3" fillId="2" borderId="6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14" fontId="2" fillId="2" borderId="0" xfId="0" applyNumberFormat="1" applyFont="1" applyFill="1" applyBorder="1" applyAlignment="1">
      <alignment horizontal="center"/>
    </xf>
    <xf numFmtId="4" fontId="2" fillId="2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4" fontId="2" fillId="2" borderId="0" xfId="0" applyNumberFormat="1" applyFont="1" applyFill="1" applyBorder="1"/>
    <xf numFmtId="164" fontId="3" fillId="0" borderId="0" xfId="0" applyNumberFormat="1" applyFont="1" applyFill="1" applyBorder="1" applyAlignment="1">
      <alignment horizontal="right"/>
    </xf>
    <xf numFmtId="4" fontId="3" fillId="2" borderId="0" xfId="0" applyNumberFormat="1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horizontal="center"/>
    </xf>
    <xf numFmtId="4" fontId="2" fillId="2" borderId="7" xfId="0" applyNumberFormat="1" applyFont="1" applyFill="1" applyBorder="1" applyAlignment="1">
      <alignment horizontal="right"/>
    </xf>
    <xf numFmtId="4" fontId="2" fillId="2" borderId="7" xfId="0" applyNumberFormat="1" applyFont="1" applyFill="1" applyBorder="1"/>
    <xf numFmtId="4" fontId="2" fillId="0" borderId="7" xfId="0" applyNumberFormat="1" applyFont="1" applyFill="1" applyBorder="1"/>
    <xf numFmtId="164" fontId="3" fillId="0" borderId="7" xfId="0" applyNumberFormat="1" applyFont="1" applyFill="1" applyBorder="1" applyAlignment="1">
      <alignment horizontal="right"/>
    </xf>
    <xf numFmtId="4" fontId="3" fillId="2" borderId="7" xfId="0" applyNumberFormat="1" applyFont="1" applyFill="1" applyBorder="1"/>
    <xf numFmtId="0" fontId="3" fillId="2" borderId="13" xfId="0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2" fillId="2" borderId="9" xfId="0" applyFont="1" applyFill="1" applyBorder="1"/>
    <xf numFmtId="4" fontId="2" fillId="2" borderId="10" xfId="0" applyNumberFormat="1" applyFont="1" applyFill="1" applyBorder="1" applyAlignment="1">
      <alignment horizontal="right"/>
    </xf>
    <xf numFmtId="4" fontId="2" fillId="0" borderId="10" xfId="0" applyNumberFormat="1" applyFont="1" applyFill="1" applyBorder="1" applyAlignment="1">
      <alignment horizontal="right"/>
    </xf>
    <xf numFmtId="0" fontId="3" fillId="4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164" fontId="3" fillId="0" borderId="0" xfId="0" applyNumberFormat="1" applyFont="1" applyFill="1" applyBorder="1"/>
    <xf numFmtId="0" fontId="2" fillId="2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2" fillId="3" borderId="3" xfId="0" applyFont="1" applyFill="1" applyBorder="1"/>
    <xf numFmtId="4" fontId="2" fillId="3" borderId="3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/>
    </xf>
    <xf numFmtId="4" fontId="2" fillId="3" borderId="3" xfId="0" applyNumberFormat="1" applyFont="1" applyFill="1" applyBorder="1"/>
    <xf numFmtId="4" fontId="3" fillId="3" borderId="3" xfId="0" applyNumberFormat="1" applyFont="1" applyFill="1" applyBorder="1" applyAlignment="1">
      <alignment horizontal="center" vertical="center" wrapText="1"/>
    </xf>
    <xf numFmtId="4" fontId="3" fillId="3" borderId="3" xfId="0" applyNumberFormat="1" applyFont="1" applyFill="1" applyBorder="1"/>
    <xf numFmtId="164" fontId="3" fillId="3" borderId="3" xfId="0" applyNumberFormat="1" applyFont="1" applyFill="1" applyBorder="1"/>
    <xf numFmtId="0" fontId="2" fillId="3" borderId="4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left" wrapText="1"/>
    </xf>
    <xf numFmtId="14" fontId="2" fillId="2" borderId="7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left" wrapText="1"/>
    </xf>
    <xf numFmtId="4" fontId="2" fillId="2" borderId="6" xfId="0" applyNumberFormat="1" applyFont="1" applyFill="1" applyBorder="1" applyAlignment="1">
      <alignment horizontal="right"/>
    </xf>
    <xf numFmtId="0" fontId="2" fillId="2" borderId="12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/>
    </xf>
    <xf numFmtId="0" fontId="2" fillId="2" borderId="19" xfId="0" applyFont="1" applyFill="1" applyBorder="1" applyAlignment="1">
      <alignment wrapText="1"/>
    </xf>
    <xf numFmtId="4" fontId="2" fillId="2" borderId="7" xfId="0" applyNumberFormat="1" applyFont="1" applyFill="1" applyBorder="1" applyAlignment="1"/>
    <xf numFmtId="4" fontId="2" fillId="0" borderId="7" xfId="0" applyNumberFormat="1" applyFont="1" applyFill="1" applyBorder="1" applyAlignment="1"/>
    <xf numFmtId="4" fontId="3" fillId="2" borderId="7" xfId="0" applyNumberFormat="1" applyFont="1" applyFill="1" applyBorder="1" applyAlignment="1"/>
    <xf numFmtId="0" fontId="2" fillId="2" borderId="15" xfId="0" applyFont="1" applyFill="1" applyBorder="1" applyAlignment="1">
      <alignment wrapText="1"/>
    </xf>
    <xf numFmtId="4" fontId="2" fillId="2" borderId="9" xfId="0" applyNumberFormat="1" applyFont="1" applyFill="1" applyBorder="1" applyAlignment="1"/>
    <xf numFmtId="4" fontId="2" fillId="0" borderId="9" xfId="0" applyNumberFormat="1" applyFont="1" applyFill="1" applyBorder="1" applyAlignment="1"/>
    <xf numFmtId="4" fontId="3" fillId="2" borderId="9" xfId="0" applyNumberFormat="1" applyFont="1" applyFill="1" applyBorder="1" applyAlignment="1"/>
    <xf numFmtId="0" fontId="2" fillId="2" borderId="0" xfId="0" applyFont="1" applyFill="1" applyBorder="1" applyAlignment="1">
      <alignment vertical="center" wrapText="1"/>
    </xf>
    <xf numFmtId="4" fontId="2" fillId="0" borderId="0" xfId="0" applyNumberFormat="1" applyFont="1" applyFill="1" applyBorder="1"/>
    <xf numFmtId="0" fontId="2" fillId="2" borderId="20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14" fontId="2" fillId="0" borderId="9" xfId="0" applyNumberFormat="1" applyFont="1" applyBorder="1" applyAlignment="1">
      <alignment horizontal="center"/>
    </xf>
    <xf numFmtId="14" fontId="2" fillId="2" borderId="15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4" fontId="2" fillId="2" borderId="5" xfId="0" applyNumberFormat="1" applyFont="1" applyFill="1" applyBorder="1" applyAlignment="1">
      <alignment horizontal="center"/>
    </xf>
    <xf numFmtId="4" fontId="2" fillId="2" borderId="1" xfId="0" applyNumberFormat="1" applyFont="1" applyFill="1" applyBorder="1"/>
    <xf numFmtId="4" fontId="2" fillId="0" borderId="1" xfId="0" applyNumberFormat="1" applyFont="1" applyFill="1" applyBorder="1"/>
    <xf numFmtId="164" fontId="3" fillId="0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wrapText="1"/>
    </xf>
    <xf numFmtId="0" fontId="2" fillId="2" borderId="9" xfId="0" applyFont="1" applyFill="1" applyBorder="1" applyAlignment="1">
      <alignment horizontal="left" wrapText="1"/>
    </xf>
    <xf numFmtId="0" fontId="2" fillId="2" borderId="13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left" wrapText="1"/>
    </xf>
    <xf numFmtId="0" fontId="2" fillId="0" borderId="9" xfId="0" applyFont="1" applyBorder="1" applyAlignment="1">
      <alignment horizontal="center"/>
    </xf>
    <xf numFmtId="0" fontId="2" fillId="0" borderId="21" xfId="0" applyFont="1" applyBorder="1"/>
    <xf numFmtId="0" fontId="2" fillId="0" borderId="8" xfId="0" applyFont="1" applyBorder="1" applyAlignment="1">
      <alignment horizontal="center"/>
    </xf>
    <xf numFmtId="0" fontId="2" fillId="0" borderId="15" xfId="0" applyFont="1" applyBorder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20" xfId="0" applyFont="1" applyBorder="1"/>
    <xf numFmtId="0" fontId="2" fillId="0" borderId="13" xfId="0" applyFont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center" wrapText="1"/>
    </xf>
    <xf numFmtId="4" fontId="2" fillId="2" borderId="7" xfId="1" applyNumberFormat="1" applyFont="1" applyFill="1" applyBorder="1" applyAlignment="1"/>
    <xf numFmtId="0" fontId="2" fillId="5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center" wrapText="1"/>
    </xf>
    <xf numFmtId="4" fontId="2" fillId="2" borderId="5" xfId="0" applyNumberFormat="1" applyFont="1" applyFill="1" applyBorder="1" applyAlignment="1"/>
    <xf numFmtId="4" fontId="2" fillId="0" borderId="5" xfId="0" applyNumberFormat="1" applyFont="1" applyFill="1" applyBorder="1" applyAlignment="1"/>
    <xf numFmtId="4" fontId="3" fillId="2" borderId="5" xfId="0" applyNumberFormat="1" applyFont="1" applyFill="1" applyBorder="1" applyAlignment="1"/>
    <xf numFmtId="0" fontId="3" fillId="2" borderId="5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wrapText="1"/>
    </xf>
    <xf numFmtId="0" fontId="2" fillId="5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wrapText="1"/>
    </xf>
    <xf numFmtId="0" fontId="2" fillId="5" borderId="8" xfId="0" applyFont="1" applyFill="1" applyBorder="1" applyAlignment="1">
      <alignment horizontal="center"/>
    </xf>
    <xf numFmtId="0" fontId="2" fillId="2" borderId="13" xfId="0" applyFont="1" applyFill="1" applyBorder="1" applyAlignment="1">
      <alignment wrapText="1"/>
    </xf>
    <xf numFmtId="14" fontId="2" fillId="2" borderId="13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4" fontId="2" fillId="0" borderId="8" xfId="0" applyNumberFormat="1" applyFont="1" applyBorder="1"/>
    <xf numFmtId="0" fontId="2" fillId="0" borderId="0" xfId="0" applyFont="1" applyFill="1" applyAlignment="1">
      <alignment horizontal="center"/>
    </xf>
    <xf numFmtId="0" fontId="2" fillId="0" borderId="11" xfId="0" applyFont="1" applyBorder="1" applyAlignment="1">
      <alignment horizontal="left" wrapText="1"/>
    </xf>
    <xf numFmtId="0" fontId="2" fillId="0" borderId="11" xfId="0" applyFont="1" applyBorder="1" applyAlignment="1">
      <alignment horizontal="center"/>
    </xf>
    <xf numFmtId="4" fontId="2" fillId="2" borderId="11" xfId="0" applyNumberFormat="1" applyFont="1" applyFill="1" applyBorder="1" applyAlignment="1">
      <alignment horizontal="right"/>
    </xf>
    <xf numFmtId="4" fontId="2" fillId="0" borderId="11" xfId="0" applyNumberFormat="1" applyFont="1" applyFill="1" applyBorder="1" applyAlignment="1">
      <alignment horizontal="right"/>
    </xf>
    <xf numFmtId="4" fontId="2" fillId="2" borderId="11" xfId="0" applyNumberFormat="1" applyFont="1" applyFill="1" applyBorder="1"/>
    <xf numFmtId="4" fontId="2" fillId="0" borderId="11" xfId="0" applyNumberFormat="1" applyFont="1" applyFill="1" applyBorder="1"/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center"/>
    </xf>
    <xf numFmtId="4" fontId="2" fillId="3" borderId="4" xfId="0" applyNumberFormat="1" applyFont="1" applyFill="1" applyBorder="1"/>
    <xf numFmtId="4" fontId="3" fillId="3" borderId="18" xfId="0" applyNumberFormat="1" applyFont="1" applyFill="1" applyBorder="1"/>
    <xf numFmtId="4" fontId="2" fillId="3" borderId="18" xfId="0" applyNumberFormat="1" applyFont="1" applyFill="1" applyBorder="1"/>
    <xf numFmtId="164" fontId="3" fillId="3" borderId="18" xfId="0" applyNumberFormat="1" applyFont="1" applyFill="1" applyBorder="1" applyAlignment="1">
      <alignment horizontal="right"/>
    </xf>
    <xf numFmtId="4" fontId="2" fillId="3" borderId="18" xfId="0" applyNumberFormat="1" applyFont="1" applyFill="1" applyBorder="1" applyAlignment="1">
      <alignment horizontal="center"/>
    </xf>
    <xf numFmtId="4" fontId="2" fillId="3" borderId="22" xfId="0" applyNumberFormat="1" applyFont="1" applyFill="1" applyBorder="1" applyAlignment="1">
      <alignment horizontal="center"/>
    </xf>
    <xf numFmtId="4" fontId="2" fillId="2" borderId="8" xfId="0" applyNumberFormat="1" applyFont="1" applyFill="1" applyBorder="1" applyAlignment="1"/>
    <xf numFmtId="4" fontId="2" fillId="0" borderId="8" xfId="0" applyNumberFormat="1" applyFont="1" applyFill="1" applyBorder="1" applyAlignment="1"/>
    <xf numFmtId="0" fontId="2" fillId="0" borderId="13" xfId="0" applyFont="1" applyBorder="1" applyAlignment="1">
      <alignment horizontal="left" wrapText="1"/>
    </xf>
    <xf numFmtId="0" fontId="2" fillId="0" borderId="19" xfId="0" applyFont="1" applyBorder="1"/>
    <xf numFmtId="0" fontId="2" fillId="2" borderId="23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vertical="center" wrapText="1"/>
    </xf>
    <xf numFmtId="4" fontId="3" fillId="2" borderId="24" xfId="0" applyNumberFormat="1" applyFont="1" applyFill="1" applyBorder="1"/>
    <xf numFmtId="4" fontId="3" fillId="0" borderId="24" xfId="0" applyNumberFormat="1" applyFont="1" applyFill="1" applyBorder="1"/>
    <xf numFmtId="164" fontId="3" fillId="0" borderId="24" xfId="0" applyNumberFormat="1" applyFont="1" applyFill="1" applyBorder="1"/>
    <xf numFmtId="0" fontId="3" fillId="2" borderId="24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164" fontId="3" fillId="0" borderId="24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center"/>
    </xf>
    <xf numFmtId="4" fontId="2" fillId="2" borderId="1" xfId="0" applyNumberFormat="1" applyFont="1" applyFill="1" applyBorder="1" applyAlignment="1"/>
    <xf numFmtId="4" fontId="2" fillId="0" borderId="1" xfId="0" applyNumberFormat="1" applyFont="1" applyFill="1" applyBorder="1" applyAlignment="1"/>
    <xf numFmtId="164" fontId="3" fillId="2" borderId="11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/>
    <xf numFmtId="164" fontId="3" fillId="0" borderId="24" xfId="0" applyNumberFormat="1" applyFont="1" applyFill="1" applyBorder="1" applyAlignment="1">
      <alignment horizontal="right" vertical="center"/>
    </xf>
    <xf numFmtId="0" fontId="3" fillId="3" borderId="17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left"/>
    </xf>
    <xf numFmtId="164" fontId="3" fillId="2" borderId="9" xfId="0" applyNumberFormat="1" applyFont="1" applyFill="1" applyBorder="1" applyAlignment="1">
      <alignment horizontal="right"/>
    </xf>
    <xf numFmtId="0" fontId="2" fillId="2" borderId="25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left"/>
    </xf>
    <xf numFmtId="0" fontId="2" fillId="2" borderId="1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center" vertical="center"/>
    </xf>
    <xf numFmtId="164" fontId="3" fillId="2" borderId="0" xfId="0" applyNumberFormat="1" applyFont="1" applyFill="1" applyBorder="1"/>
    <xf numFmtId="0" fontId="2" fillId="0" borderId="19" xfId="0" applyFont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2" fillId="0" borderId="15" xfId="0" applyFont="1" applyBorder="1" applyAlignment="1">
      <alignment horizontal="left" wrapText="1"/>
    </xf>
    <xf numFmtId="0" fontId="2" fillId="0" borderId="20" xfId="0" applyFont="1" applyBorder="1" applyAlignment="1">
      <alignment horizontal="left" wrapText="1"/>
    </xf>
    <xf numFmtId="0" fontId="2" fillId="0" borderId="20" xfId="0" applyFont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14" fontId="2" fillId="0" borderId="9" xfId="0" applyNumberFormat="1" applyFont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left"/>
    </xf>
    <xf numFmtId="4" fontId="2" fillId="0" borderId="9" xfId="0" applyNumberFormat="1" applyFont="1" applyBorder="1"/>
    <xf numFmtId="0" fontId="2" fillId="0" borderId="15" xfId="0" applyFont="1" applyFill="1" applyBorder="1"/>
    <xf numFmtId="0" fontId="2" fillId="0" borderId="25" xfId="0" applyFont="1" applyBorder="1"/>
    <xf numFmtId="4" fontId="2" fillId="0" borderId="10" xfId="0" applyNumberFormat="1" applyFont="1" applyBorder="1"/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/>
    <xf numFmtId="0" fontId="2" fillId="0" borderId="13" xfId="0" applyFont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center" vertical="center" wrapText="1"/>
    </xf>
    <xf numFmtId="0" fontId="2" fillId="2" borderId="26" xfId="3" applyFont="1" applyFill="1" applyBorder="1" applyAlignment="1">
      <alignment horizontal="left" wrapText="1"/>
    </xf>
    <xf numFmtId="0" fontId="2" fillId="2" borderId="0" xfId="3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4" fontId="2" fillId="0" borderId="7" xfId="1" applyNumberFormat="1" applyFont="1" applyFill="1" applyBorder="1" applyAlignment="1"/>
    <xf numFmtId="4" fontId="3" fillId="0" borderId="7" xfId="0" applyNumberFormat="1" applyFont="1" applyFill="1" applyBorder="1"/>
    <xf numFmtId="0" fontId="3" fillId="0" borderId="7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2" fillId="0" borderId="9" xfId="0" applyFont="1" applyFill="1" applyBorder="1"/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/>
    </xf>
    <xf numFmtId="4" fontId="3" fillId="0" borderId="9" xfId="0" applyNumberFormat="1" applyFont="1" applyFill="1" applyBorder="1" applyAlignment="1">
      <alignment horizontal="right"/>
    </xf>
    <xf numFmtId="0" fontId="3" fillId="0" borderId="9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wrapText="1"/>
    </xf>
    <xf numFmtId="0" fontId="2" fillId="0" borderId="10" xfId="0" applyFont="1" applyFill="1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/>
    </xf>
    <xf numFmtId="4" fontId="3" fillId="0" borderId="10" xfId="0" applyNumberFormat="1" applyFont="1" applyFill="1" applyBorder="1" applyAlignment="1">
      <alignment horizontal="right"/>
    </xf>
    <xf numFmtId="0" fontId="3" fillId="0" borderId="10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left"/>
    </xf>
    <xf numFmtId="4" fontId="2" fillId="0" borderId="9" xfId="1" applyNumberFormat="1" applyFont="1" applyFill="1" applyBorder="1" applyAlignment="1"/>
    <xf numFmtId="4" fontId="0" fillId="0" borderId="0" xfId="0" applyNumberFormat="1"/>
    <xf numFmtId="4" fontId="3" fillId="0" borderId="9" xfId="0" applyNumberFormat="1" applyFont="1" applyFill="1" applyBorder="1"/>
    <xf numFmtId="0" fontId="2" fillId="0" borderId="13" xfId="0" applyFont="1" applyFill="1" applyBorder="1" applyAlignment="1">
      <alignment horizontal="left" wrapText="1"/>
    </xf>
    <xf numFmtId="0" fontId="2" fillId="0" borderId="13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/>
    </xf>
    <xf numFmtId="4" fontId="2" fillId="0" borderId="13" xfId="1" applyNumberFormat="1" applyFont="1" applyFill="1" applyBorder="1" applyAlignment="1"/>
    <xf numFmtId="4" fontId="3" fillId="0" borderId="13" xfId="0" applyNumberFormat="1" applyFont="1" applyFill="1" applyBorder="1"/>
    <xf numFmtId="0" fontId="3" fillId="0" borderId="13" xfId="0" applyFont="1" applyFill="1" applyBorder="1" applyAlignment="1">
      <alignment horizontal="center" wrapText="1"/>
    </xf>
    <xf numFmtId="0" fontId="2" fillId="2" borderId="21" xfId="0" applyFont="1" applyFill="1" applyBorder="1"/>
    <xf numFmtId="0" fontId="2" fillId="0" borderId="8" xfId="0" applyFont="1" applyBorder="1" applyAlignment="1">
      <alignment horizontal="center" wrapText="1"/>
    </xf>
    <xf numFmtId="0" fontId="2" fillId="2" borderId="15" xfId="0" applyFont="1" applyFill="1" applyBorder="1"/>
    <xf numFmtId="4" fontId="2" fillId="2" borderId="20" xfId="0" applyNumberFormat="1" applyFont="1" applyFill="1" applyBorder="1" applyAlignment="1">
      <alignment horizontal="left" wrapText="1"/>
    </xf>
    <xf numFmtId="0" fontId="2" fillId="0" borderId="13" xfId="0" applyFont="1" applyBorder="1" applyAlignment="1">
      <alignment horizontal="center" wrapText="1"/>
    </xf>
    <xf numFmtId="0" fontId="3" fillId="3" borderId="17" xfId="0" applyFont="1" applyFill="1" applyBorder="1" applyAlignment="1">
      <alignment horizontal="center"/>
    </xf>
    <xf numFmtId="0" fontId="2" fillId="0" borderId="21" xfId="0" applyFont="1" applyBorder="1" applyAlignment="1">
      <alignment horizontal="left"/>
    </xf>
    <xf numFmtId="0" fontId="2" fillId="2" borderId="29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/>
    </xf>
    <xf numFmtId="4" fontId="2" fillId="2" borderId="15" xfId="0" applyNumberFormat="1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left"/>
    </xf>
    <xf numFmtId="0" fontId="2" fillId="0" borderId="16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wrapText="1"/>
    </xf>
    <xf numFmtId="4" fontId="2" fillId="0" borderId="15" xfId="0" applyNumberFormat="1" applyFont="1" applyFill="1" applyBorder="1" applyAlignment="1">
      <alignment horizontal="right"/>
    </xf>
    <xf numFmtId="4" fontId="2" fillId="0" borderId="15" xfId="0" applyNumberFormat="1" applyFont="1" applyFill="1" applyBorder="1"/>
    <xf numFmtId="4" fontId="2" fillId="2" borderId="15" xfId="0" applyNumberFormat="1" applyFont="1" applyFill="1" applyBorder="1" applyAlignment="1">
      <alignment horizontal="right"/>
    </xf>
    <xf numFmtId="0" fontId="2" fillId="2" borderId="20" xfId="0" applyFont="1" applyFill="1" applyBorder="1" applyAlignment="1">
      <alignment horizontal="left"/>
    </xf>
    <xf numFmtId="0" fontId="2" fillId="2" borderId="30" xfId="0" applyFont="1" applyFill="1" applyBorder="1" applyAlignment="1">
      <alignment horizontal="center"/>
    </xf>
    <xf numFmtId="4" fontId="2" fillId="2" borderId="20" xfId="0" applyNumberFormat="1" applyFont="1" applyFill="1" applyBorder="1" applyAlignment="1">
      <alignment horizontal="right"/>
    </xf>
    <xf numFmtId="165" fontId="8" fillId="2" borderId="0" xfId="1" applyFont="1" applyFill="1"/>
    <xf numFmtId="164" fontId="3" fillId="2" borderId="13" xfId="0" applyNumberFormat="1" applyFont="1" applyFill="1" applyBorder="1" applyAlignment="1">
      <alignment horizontal="right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4" fontId="2" fillId="0" borderId="7" xfId="0" applyNumberFormat="1" applyFont="1" applyBorder="1"/>
    <xf numFmtId="0" fontId="2" fillId="0" borderId="15" xfId="0" applyFont="1" applyBorder="1" applyAlignment="1">
      <alignment wrapText="1"/>
    </xf>
    <xf numFmtId="4" fontId="3" fillId="3" borderId="11" xfId="0" applyNumberFormat="1" applyFont="1" applyFill="1" applyBorder="1" applyAlignment="1"/>
    <xf numFmtId="0" fontId="2" fillId="2" borderId="0" xfId="0" applyFont="1" applyFill="1" applyAlignment="1"/>
    <xf numFmtId="0" fontId="3" fillId="2" borderId="0" xfId="0" applyFont="1" applyFill="1" applyBorder="1" applyAlignment="1">
      <alignment horizontal="right" vertical="center"/>
    </xf>
    <xf numFmtId="4" fontId="3" fillId="2" borderId="0" xfId="0" applyNumberFormat="1" applyFont="1" applyFill="1" applyBorder="1" applyAlignment="1">
      <alignment horizontal="right" vertical="center"/>
    </xf>
    <xf numFmtId="4" fontId="3" fillId="0" borderId="0" xfId="0" applyNumberFormat="1" applyFont="1" applyFill="1" applyBorder="1" applyAlignment="1">
      <alignment horizontal="right" vertical="center"/>
    </xf>
    <xf numFmtId="165" fontId="3" fillId="0" borderId="0" xfId="1" applyFont="1" applyFill="1" applyBorder="1" applyAlignment="1">
      <alignment horizontal="right" vertical="center"/>
    </xf>
    <xf numFmtId="1" fontId="3" fillId="3" borderId="11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right" vertical="center"/>
    </xf>
    <xf numFmtId="4" fontId="3" fillId="3" borderId="1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1" fontId="9" fillId="2" borderId="0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center"/>
    </xf>
    <xf numFmtId="4" fontId="9" fillId="2" borderId="0" xfId="0" applyNumberFormat="1" applyFont="1" applyFill="1" applyAlignment="1">
      <alignment horizontal="right"/>
    </xf>
    <xf numFmtId="0" fontId="10" fillId="2" borderId="0" xfId="0" applyFont="1" applyFill="1"/>
    <xf numFmtId="0" fontId="3" fillId="2" borderId="0" xfId="0" applyFont="1" applyFill="1" applyAlignment="1">
      <alignment horizontal="center"/>
    </xf>
    <xf numFmtId="4" fontId="3" fillId="0" borderId="0" xfId="0" applyNumberFormat="1" applyFont="1"/>
    <xf numFmtId="4" fontId="3" fillId="0" borderId="0" xfId="0" applyNumberFormat="1" applyFont="1" applyAlignment="1"/>
    <xf numFmtId="4" fontId="2" fillId="0" borderId="0" xfId="0" applyNumberFormat="1" applyFont="1" applyAlignment="1"/>
    <xf numFmtId="0" fontId="3" fillId="2" borderId="0" xfId="0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left"/>
    </xf>
    <xf numFmtId="4" fontId="3" fillId="0" borderId="0" xfId="0" applyNumberFormat="1" applyFont="1" applyBorder="1" applyAlignment="1">
      <alignment horizontal="center"/>
    </xf>
    <xf numFmtId="4" fontId="3" fillId="2" borderId="0" xfId="0" applyNumberFormat="1" applyFont="1" applyFill="1" applyAlignment="1">
      <alignment horizontal="center"/>
    </xf>
    <xf numFmtId="0" fontId="3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0" fontId="8" fillId="0" borderId="0" xfId="0" applyFont="1" applyBorder="1"/>
    <xf numFmtId="4" fontId="8" fillId="2" borderId="0" xfId="0" applyNumberFormat="1" applyFont="1" applyFill="1"/>
    <xf numFmtId="4" fontId="3" fillId="2" borderId="0" xfId="0" applyNumberFormat="1" applyFont="1" applyFill="1"/>
    <xf numFmtId="4" fontId="3" fillId="2" borderId="0" xfId="0" applyNumberFormat="1" applyFont="1" applyFill="1" applyAlignment="1">
      <alignment horizontal="right"/>
    </xf>
    <xf numFmtId="0" fontId="8" fillId="0" borderId="0" xfId="0" applyFont="1"/>
    <xf numFmtId="0" fontId="2" fillId="2" borderId="24" xfId="0" applyFont="1" applyFill="1" applyBorder="1" applyAlignment="1">
      <alignment horizontal="center"/>
    </xf>
    <xf numFmtId="0" fontId="3" fillId="2" borderId="24" xfId="0" applyFont="1" applyFill="1" applyBorder="1"/>
    <xf numFmtId="4" fontId="3" fillId="2" borderId="0" xfId="0" applyNumberFormat="1" applyFont="1" applyFill="1" applyBorder="1" applyAlignment="1">
      <alignment horizontal="right"/>
    </xf>
    <xf numFmtId="0" fontId="3" fillId="2" borderId="18" xfId="0" applyFont="1" applyFill="1" applyBorder="1" applyAlignment="1">
      <alignment horizontal="center"/>
    </xf>
    <xf numFmtId="4" fontId="3" fillId="2" borderId="18" xfId="0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4" fontId="11" fillId="2" borderId="0" xfId="0" applyNumberFormat="1" applyFont="1" applyFill="1" applyAlignment="1">
      <alignment horizontal="center"/>
    </xf>
    <xf numFmtId="164" fontId="3" fillId="0" borderId="0" xfId="0" applyNumberFormat="1" applyFont="1" applyFill="1"/>
    <xf numFmtId="165" fontId="8" fillId="0" borderId="0" xfId="1" applyFont="1"/>
    <xf numFmtId="165" fontId="2" fillId="0" borderId="0" xfId="0" applyNumberFormat="1" applyFont="1"/>
  </cellXfs>
  <cellStyles count="4">
    <cellStyle name="Millares" xfId="1" builtinId="3"/>
    <cellStyle name="Normal" xfId="0" builtinId="0"/>
    <cellStyle name="Normal 2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2</xdr:row>
      <xdr:rowOff>133350</xdr:rowOff>
    </xdr:from>
    <xdr:to>
      <xdr:col>2</xdr:col>
      <xdr:colOff>180975</xdr:colOff>
      <xdr:row>9</xdr:row>
      <xdr:rowOff>142875</xdr:rowOff>
    </xdr:to>
    <xdr:pic>
      <xdr:nvPicPr>
        <xdr:cNvPr id="2" name="1 Imagen" descr="G:\logo promes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14350"/>
          <a:ext cx="362902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200025</xdr:colOff>
      <xdr:row>2</xdr:row>
      <xdr:rowOff>76200</xdr:rowOff>
    </xdr:from>
    <xdr:to>
      <xdr:col>21</xdr:col>
      <xdr:colOff>685800</xdr:colOff>
      <xdr:row>9</xdr:row>
      <xdr:rowOff>28575</xdr:rowOff>
    </xdr:to>
    <xdr:pic>
      <xdr:nvPicPr>
        <xdr:cNvPr id="3" name="4 Imagen" descr="farmacia del puebl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93075" y="457200"/>
          <a:ext cx="302895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IV599"/>
  <sheetViews>
    <sheetView tabSelected="1" zoomScaleNormal="100" zoomScaleSheetLayoutView="75" workbookViewId="0">
      <selection activeCell="E469" sqref="E469"/>
    </sheetView>
  </sheetViews>
  <sheetFormatPr baseColWidth="10" defaultColWidth="12.7109375" defaultRowHeight="15" customHeight="1" x14ac:dyDescent="0.3"/>
  <cols>
    <col min="1" max="1" width="9.85546875" style="1" customWidth="1"/>
    <col min="2" max="2" width="44.42578125" style="2" customWidth="1"/>
    <col min="3" max="3" width="12.7109375" style="1" customWidth="1"/>
    <col min="4" max="4" width="33" style="1" bestFit="1" customWidth="1"/>
    <col min="5" max="5" width="43.5703125" style="1" bestFit="1" customWidth="1"/>
    <col min="6" max="8" width="12.7109375" style="1" customWidth="1"/>
    <col min="9" max="9" width="12.7109375" style="2" customWidth="1"/>
    <col min="10" max="11" width="12.7109375" style="3" customWidth="1"/>
    <col min="12" max="12" width="12.7109375" style="2" customWidth="1"/>
    <col min="13" max="13" width="12.7109375" style="3" customWidth="1"/>
    <col min="14" max="16" width="12.7109375" style="2" customWidth="1"/>
    <col min="17" max="17" width="12.7109375" style="4" customWidth="1"/>
    <col min="18" max="16384" width="12.7109375" style="2"/>
  </cols>
  <sheetData>
    <row r="1" spans="1:22" s="5" customFormat="1" ht="15" customHeight="1" x14ac:dyDescent="0.3">
      <c r="A1" s="1"/>
      <c r="B1" s="2"/>
      <c r="C1" s="1"/>
      <c r="D1" s="1"/>
      <c r="E1" s="1"/>
      <c r="F1" s="1"/>
      <c r="G1" s="1"/>
      <c r="H1" s="1"/>
      <c r="I1" s="2"/>
      <c r="J1" s="3"/>
      <c r="K1" s="3"/>
      <c r="L1" s="2"/>
      <c r="M1" s="3"/>
      <c r="N1" s="2"/>
      <c r="O1" s="2"/>
      <c r="P1" s="2"/>
      <c r="Q1" s="4"/>
      <c r="R1" s="2"/>
      <c r="S1" s="2"/>
      <c r="T1" s="2"/>
      <c r="U1" s="2"/>
      <c r="V1" s="2"/>
    </row>
    <row r="2" spans="1:22" s="5" customFormat="1" ht="15" customHeight="1" x14ac:dyDescent="0.3">
      <c r="A2" s="1"/>
      <c r="B2" s="2"/>
      <c r="C2" s="1"/>
      <c r="D2" s="1"/>
      <c r="E2" s="1"/>
      <c r="F2" s="1"/>
      <c r="G2" s="6"/>
      <c r="H2" s="6"/>
      <c r="I2" s="2"/>
      <c r="J2" s="3"/>
      <c r="K2" s="7"/>
      <c r="L2" s="8"/>
      <c r="M2" s="3"/>
      <c r="N2" s="8"/>
      <c r="O2" s="8"/>
      <c r="P2" s="8"/>
      <c r="Q2" s="4"/>
      <c r="R2" s="2"/>
      <c r="S2" s="2"/>
      <c r="T2" s="2"/>
      <c r="U2" s="2"/>
      <c r="V2" s="2"/>
    </row>
    <row r="3" spans="1:22" s="5" customFormat="1" ht="15" customHeight="1" x14ac:dyDescent="0.3">
      <c r="A3" s="9"/>
      <c r="B3" s="10"/>
      <c r="C3" s="9"/>
      <c r="D3" s="9"/>
      <c r="E3" s="9"/>
      <c r="F3" s="9"/>
      <c r="G3" s="11"/>
      <c r="H3" s="11"/>
      <c r="I3" s="10"/>
      <c r="J3" s="3"/>
      <c r="K3" s="7"/>
      <c r="L3" s="12"/>
      <c r="M3" s="7"/>
      <c r="N3" s="12"/>
      <c r="O3" s="12"/>
      <c r="P3" s="12"/>
      <c r="Q3" s="4"/>
      <c r="R3" s="10"/>
      <c r="S3" s="10"/>
      <c r="T3" s="10"/>
      <c r="U3" s="2"/>
      <c r="V3" s="2"/>
    </row>
    <row r="4" spans="1:22" s="5" customFormat="1" ht="15" customHeight="1" x14ac:dyDescent="0.3">
      <c r="A4" s="9"/>
      <c r="B4" s="10"/>
      <c r="C4" s="9"/>
      <c r="D4" s="9"/>
      <c r="E4" s="9"/>
      <c r="F4" s="9"/>
      <c r="G4" s="11"/>
      <c r="H4" s="11"/>
      <c r="I4" s="10"/>
      <c r="J4" s="3"/>
      <c r="K4" s="7"/>
      <c r="L4" s="12"/>
      <c r="M4" s="7"/>
      <c r="N4" s="12"/>
      <c r="O4" s="12"/>
      <c r="P4" s="12"/>
      <c r="Q4" s="4"/>
      <c r="R4" s="10"/>
      <c r="S4" s="10"/>
      <c r="T4" s="10"/>
      <c r="U4" s="2"/>
      <c r="V4" s="2"/>
    </row>
    <row r="5" spans="1:22" s="5" customFormat="1" ht="15" customHeight="1" x14ac:dyDescent="0.3">
      <c r="A5" s="13" t="s">
        <v>0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</row>
    <row r="6" spans="1:22" s="5" customFormat="1" ht="15" customHeight="1" x14ac:dyDescent="0.3">
      <c r="A6" s="13" t="s">
        <v>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s="5" customFormat="1" ht="15" customHeight="1" x14ac:dyDescent="0.3">
      <c r="A7" s="13" t="s">
        <v>2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2" s="5" customFormat="1" ht="15" customHeight="1" x14ac:dyDescent="0.3">
      <c r="A8" s="9"/>
      <c r="B8" s="10"/>
      <c r="C8" s="9"/>
      <c r="D8" s="9"/>
      <c r="E8" s="9"/>
      <c r="F8" s="9"/>
      <c r="G8" s="11"/>
      <c r="H8" s="11"/>
      <c r="I8" s="10"/>
      <c r="J8" s="3"/>
      <c r="K8" s="7"/>
      <c r="L8" s="12"/>
      <c r="M8" s="3"/>
      <c r="N8" s="12"/>
      <c r="O8" s="12"/>
      <c r="P8" s="12"/>
      <c r="Q8" s="4"/>
      <c r="R8" s="10"/>
      <c r="S8" s="10"/>
      <c r="T8" s="10"/>
      <c r="U8" s="2"/>
      <c r="V8" s="2"/>
    </row>
    <row r="9" spans="1:22" s="5" customFormat="1" ht="15" customHeight="1" x14ac:dyDescent="0.3">
      <c r="A9" s="9"/>
      <c r="B9" s="10"/>
      <c r="C9" s="9"/>
      <c r="D9" s="9"/>
      <c r="E9" s="9"/>
      <c r="F9" s="9"/>
      <c r="G9" s="11"/>
      <c r="H9" s="11"/>
      <c r="I9" s="10"/>
      <c r="J9" s="3"/>
      <c r="K9" s="7"/>
      <c r="L9" s="12"/>
      <c r="M9" s="7"/>
      <c r="N9" s="12"/>
      <c r="O9" s="12"/>
      <c r="P9" s="12"/>
      <c r="Q9" s="4"/>
      <c r="R9" s="10"/>
      <c r="S9" s="10"/>
      <c r="T9" s="10"/>
      <c r="U9" s="2"/>
      <c r="V9" s="2"/>
    </row>
    <row r="10" spans="1:22" s="5" customFormat="1" ht="15" customHeight="1" x14ac:dyDescent="0.3">
      <c r="A10" s="9"/>
      <c r="B10" s="10"/>
      <c r="C10" s="9"/>
      <c r="D10" s="9"/>
      <c r="E10" s="9"/>
      <c r="F10" s="9"/>
      <c r="G10" s="11"/>
      <c r="H10" s="11"/>
      <c r="I10" s="10"/>
      <c r="J10" s="3"/>
      <c r="K10" s="7"/>
      <c r="L10" s="12"/>
      <c r="M10" s="7"/>
      <c r="N10" s="12"/>
      <c r="O10" s="12"/>
      <c r="P10" s="12"/>
      <c r="Q10" s="4"/>
      <c r="R10" s="10"/>
      <c r="S10" s="10"/>
      <c r="T10" s="10"/>
      <c r="U10" s="2"/>
      <c r="V10" s="2"/>
    </row>
    <row r="11" spans="1:22" s="5" customFormat="1" ht="15" customHeight="1" x14ac:dyDescent="0.3">
      <c r="A11" s="13" t="s">
        <v>3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2" s="5" customFormat="1" ht="15" customHeight="1" thickBot="1" x14ac:dyDescent="0.35">
      <c r="A12" s="1"/>
      <c r="B12" s="2"/>
      <c r="C12" s="1"/>
      <c r="D12" s="1"/>
      <c r="E12" s="1"/>
      <c r="F12" s="1"/>
      <c r="G12" s="1"/>
      <c r="H12" s="1"/>
      <c r="I12" s="2"/>
      <c r="J12" s="3"/>
      <c r="K12" s="3"/>
      <c r="L12" s="2"/>
      <c r="M12" s="3"/>
      <c r="N12" s="2"/>
      <c r="O12" s="2"/>
      <c r="P12" s="2"/>
      <c r="Q12" s="4"/>
      <c r="R12" s="2"/>
      <c r="S12" s="2"/>
      <c r="T12" s="2"/>
      <c r="U12" s="2"/>
      <c r="V12" s="2"/>
    </row>
    <row r="13" spans="1:22" s="21" customFormat="1" ht="15" customHeight="1" thickBot="1" x14ac:dyDescent="0.35">
      <c r="A13" s="14" t="s">
        <v>4</v>
      </c>
      <c r="B13" s="15" t="s">
        <v>5</v>
      </c>
      <c r="C13" s="15" t="s">
        <v>6</v>
      </c>
      <c r="D13" s="15" t="s">
        <v>7</v>
      </c>
      <c r="E13" s="15" t="s">
        <v>8</v>
      </c>
      <c r="F13" s="15" t="s">
        <v>9</v>
      </c>
      <c r="G13" s="14" t="s">
        <v>10</v>
      </c>
      <c r="H13" s="14" t="s">
        <v>11</v>
      </c>
      <c r="I13" s="14" t="s">
        <v>12</v>
      </c>
      <c r="J13" s="14" t="s">
        <v>13</v>
      </c>
      <c r="K13" s="14" t="s">
        <v>14</v>
      </c>
      <c r="L13" s="16" t="s">
        <v>15</v>
      </c>
      <c r="M13" s="17"/>
      <c r="N13" s="17"/>
      <c r="O13" s="17"/>
      <c r="P13" s="17"/>
      <c r="Q13" s="17"/>
      <c r="R13" s="18"/>
      <c r="S13" s="19" t="s">
        <v>16</v>
      </c>
      <c r="T13" s="20"/>
      <c r="U13" s="14" t="s">
        <v>17</v>
      </c>
      <c r="V13" s="14" t="s">
        <v>18</v>
      </c>
    </row>
    <row r="14" spans="1:22" s="21" customFormat="1" ht="47.25" customHeight="1" thickBot="1" x14ac:dyDescent="0.35">
      <c r="A14" s="22"/>
      <c r="B14" s="23"/>
      <c r="C14" s="23"/>
      <c r="D14" s="23"/>
      <c r="E14" s="23"/>
      <c r="F14" s="23"/>
      <c r="G14" s="22"/>
      <c r="H14" s="22"/>
      <c r="I14" s="22"/>
      <c r="J14" s="22"/>
      <c r="K14" s="22"/>
      <c r="L14" s="19" t="s">
        <v>19</v>
      </c>
      <c r="M14" s="20"/>
      <c r="N14" s="14" t="s">
        <v>20</v>
      </c>
      <c r="O14" s="19" t="s">
        <v>21</v>
      </c>
      <c r="P14" s="20"/>
      <c r="Q14" s="24" t="s">
        <v>22</v>
      </c>
      <c r="R14" s="14" t="s">
        <v>23</v>
      </c>
      <c r="S14" s="14" t="s">
        <v>24</v>
      </c>
      <c r="T14" s="14" t="s">
        <v>25</v>
      </c>
      <c r="U14" s="22"/>
      <c r="V14" s="22"/>
    </row>
    <row r="15" spans="1:22" s="21" customFormat="1" ht="35.25" customHeight="1" thickBot="1" x14ac:dyDescent="0.35">
      <c r="A15" s="25"/>
      <c r="B15" s="26"/>
      <c r="C15" s="26"/>
      <c r="D15" s="26"/>
      <c r="E15" s="26"/>
      <c r="F15" s="26"/>
      <c r="G15" s="27" t="s">
        <v>26</v>
      </c>
      <c r="H15" s="27" t="s">
        <v>27</v>
      </c>
      <c r="I15" s="25"/>
      <c r="J15" s="25"/>
      <c r="K15" s="25"/>
      <c r="L15" s="28" t="s">
        <v>28</v>
      </c>
      <c r="M15" s="28" t="s">
        <v>29</v>
      </c>
      <c r="N15" s="25"/>
      <c r="O15" s="28" t="s">
        <v>30</v>
      </c>
      <c r="P15" s="28" t="s">
        <v>31</v>
      </c>
      <c r="Q15" s="29"/>
      <c r="R15" s="25"/>
      <c r="S15" s="25"/>
      <c r="T15" s="25"/>
      <c r="U15" s="25"/>
      <c r="V15" s="25"/>
    </row>
    <row r="16" spans="1:22" s="21" customFormat="1" ht="8.1" customHeight="1" thickBot="1" x14ac:dyDescent="0.35">
      <c r="A16" s="30"/>
      <c r="B16" s="31"/>
      <c r="C16" s="31"/>
      <c r="D16" s="31"/>
      <c r="E16" s="31"/>
      <c r="F16" s="31"/>
      <c r="G16" s="31"/>
      <c r="H16" s="31"/>
      <c r="I16" s="32"/>
      <c r="J16" s="33"/>
      <c r="K16" s="33"/>
      <c r="L16" s="32"/>
      <c r="M16" s="33"/>
      <c r="N16" s="32"/>
      <c r="O16" s="32"/>
      <c r="P16" s="32"/>
      <c r="Q16" s="34"/>
      <c r="R16" s="32"/>
      <c r="S16" s="32"/>
      <c r="T16" s="32"/>
      <c r="U16" s="32"/>
      <c r="V16" s="32"/>
    </row>
    <row r="17" spans="1:22" s="21" customFormat="1" ht="15" customHeight="1" thickBot="1" x14ac:dyDescent="0.35">
      <c r="A17" s="35" t="s">
        <v>32</v>
      </c>
      <c r="B17" s="36"/>
      <c r="C17" s="36"/>
      <c r="D17" s="36"/>
      <c r="E17" s="37"/>
      <c r="F17" s="38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40"/>
      <c r="R17" s="39"/>
      <c r="S17" s="39"/>
      <c r="T17" s="39"/>
      <c r="U17" s="39"/>
      <c r="V17" s="41"/>
    </row>
    <row r="18" spans="1:22" s="21" customFormat="1" ht="15" customHeight="1" x14ac:dyDescent="0.3">
      <c r="A18" s="42">
        <v>1</v>
      </c>
      <c r="B18" s="43" t="s">
        <v>33</v>
      </c>
      <c r="C18" s="44" t="s">
        <v>34</v>
      </c>
      <c r="D18" s="44" t="s">
        <v>32</v>
      </c>
      <c r="E18" s="44" t="s">
        <v>35</v>
      </c>
      <c r="F18" s="45" t="s">
        <v>36</v>
      </c>
      <c r="G18" s="46">
        <v>44866</v>
      </c>
      <c r="H18" s="46">
        <v>45047</v>
      </c>
      <c r="I18" s="47">
        <v>80000</v>
      </c>
      <c r="J18" s="48">
        <f>7400.87</f>
        <v>7400.87</v>
      </c>
      <c r="K18" s="48">
        <v>25</v>
      </c>
      <c r="L18" s="49">
        <f>+I18*2.87%</f>
        <v>2296</v>
      </c>
      <c r="M18" s="50">
        <f>+I18*7.1%</f>
        <v>5679.9999999999991</v>
      </c>
      <c r="N18" s="49">
        <v>748.08</v>
      </c>
      <c r="O18" s="49">
        <f>+I18*3.04%</f>
        <v>2432</v>
      </c>
      <c r="P18" s="49">
        <f>+I18*7.09%</f>
        <v>5672</v>
      </c>
      <c r="Q18" s="51">
        <v>0</v>
      </c>
      <c r="R18" s="49">
        <f>SUM(K18:P18)</f>
        <v>16853.080000000002</v>
      </c>
      <c r="S18" s="49">
        <f>+J18+K18+L18+O18+Q18</f>
        <v>12153.869999999999</v>
      </c>
      <c r="T18" s="49">
        <f>+M18+N18+P18</f>
        <v>12100.079999999998</v>
      </c>
      <c r="U18" s="52">
        <f>+I18-S18</f>
        <v>67846.13</v>
      </c>
      <c r="V18" s="53">
        <v>112</v>
      </c>
    </row>
    <row r="19" spans="1:22" s="21" customFormat="1" ht="15" customHeight="1" x14ac:dyDescent="0.3">
      <c r="A19" s="54">
        <v>2</v>
      </c>
      <c r="B19" s="55" t="s">
        <v>37</v>
      </c>
      <c r="C19" s="54" t="s">
        <v>38</v>
      </c>
      <c r="D19" s="54" t="s">
        <v>32</v>
      </c>
      <c r="E19" s="54" t="s">
        <v>35</v>
      </c>
      <c r="F19" s="56" t="s">
        <v>36</v>
      </c>
      <c r="G19" s="46">
        <v>44896</v>
      </c>
      <c r="H19" s="46">
        <v>45078</v>
      </c>
      <c r="I19" s="57">
        <v>55000</v>
      </c>
      <c r="J19" s="58">
        <f>2559.68</f>
        <v>2559.6799999999998</v>
      </c>
      <c r="K19" s="58">
        <v>25</v>
      </c>
      <c r="L19" s="57">
        <f>+I19*2.87%</f>
        <v>1578.5</v>
      </c>
      <c r="M19" s="58">
        <f>+I19*7.1%</f>
        <v>3904.9999999999995</v>
      </c>
      <c r="N19" s="57">
        <f>+I19*1.15%</f>
        <v>632.5</v>
      </c>
      <c r="O19" s="57">
        <f>+I19*3.04%</f>
        <v>1672</v>
      </c>
      <c r="P19" s="57">
        <f>+I19*7.09%</f>
        <v>3899.5000000000005</v>
      </c>
      <c r="Q19" s="59">
        <v>0</v>
      </c>
      <c r="R19" s="57">
        <f>SUM(K19:P19)</f>
        <v>11712.5</v>
      </c>
      <c r="S19" s="57">
        <f>+J19+K19+L19+O19+Q19</f>
        <v>5835.18</v>
      </c>
      <c r="T19" s="57">
        <f>+M19+N19+P19</f>
        <v>8437</v>
      </c>
      <c r="U19" s="60">
        <f>+I19-S19</f>
        <v>49164.82</v>
      </c>
      <c r="V19" s="61">
        <v>112</v>
      </c>
    </row>
    <row r="20" spans="1:22" s="21" customFormat="1" ht="15" customHeight="1" x14ac:dyDescent="0.3">
      <c r="A20" s="44">
        <v>3</v>
      </c>
      <c r="B20" s="55" t="s">
        <v>39</v>
      </c>
      <c r="C20" s="54" t="s">
        <v>38</v>
      </c>
      <c r="D20" s="54" t="s">
        <v>32</v>
      </c>
      <c r="E20" s="54" t="s">
        <v>40</v>
      </c>
      <c r="F20" s="56" t="s">
        <v>36</v>
      </c>
      <c r="G20" s="46">
        <v>44835</v>
      </c>
      <c r="H20" s="46">
        <v>45017</v>
      </c>
      <c r="I20" s="62">
        <v>60000</v>
      </c>
      <c r="J20" s="58">
        <f>3486.68</f>
        <v>3486.68</v>
      </c>
      <c r="K20" s="58">
        <v>25</v>
      </c>
      <c r="L20" s="57">
        <f>+I20*2.87%</f>
        <v>1722</v>
      </c>
      <c r="M20" s="58">
        <f>+I20*7.1%</f>
        <v>4260</v>
      </c>
      <c r="N20" s="57">
        <f>+I20*1.15%</f>
        <v>690</v>
      </c>
      <c r="O20" s="57">
        <f>+I20*3.04%</f>
        <v>1824</v>
      </c>
      <c r="P20" s="57">
        <f>+I20*7.09%</f>
        <v>4254</v>
      </c>
      <c r="Q20" s="59">
        <v>0</v>
      </c>
      <c r="R20" s="57">
        <f>SUM(K20:P20)</f>
        <v>12775</v>
      </c>
      <c r="S20" s="57">
        <f>+J20+K20+L20+O20+Q20</f>
        <v>7057.68</v>
      </c>
      <c r="T20" s="57">
        <f>+M20+N20+P20</f>
        <v>9204</v>
      </c>
      <c r="U20" s="60">
        <f>+I20-S20</f>
        <v>52942.32</v>
      </c>
      <c r="V20" s="61">
        <v>112</v>
      </c>
    </row>
    <row r="21" spans="1:22" s="21" customFormat="1" ht="15" customHeight="1" x14ac:dyDescent="0.3">
      <c r="A21" s="54">
        <v>4</v>
      </c>
      <c r="B21" s="55" t="s">
        <v>41</v>
      </c>
      <c r="C21" s="54" t="s">
        <v>38</v>
      </c>
      <c r="D21" s="54" t="s">
        <v>32</v>
      </c>
      <c r="E21" s="54" t="s">
        <v>42</v>
      </c>
      <c r="F21" s="56" t="s">
        <v>36</v>
      </c>
      <c r="G21" s="46">
        <v>44835</v>
      </c>
      <c r="H21" s="46">
        <v>45017</v>
      </c>
      <c r="I21" s="62">
        <v>60000</v>
      </c>
      <c r="J21" s="58">
        <f>3486.68</f>
        <v>3486.68</v>
      </c>
      <c r="K21" s="58">
        <v>25</v>
      </c>
      <c r="L21" s="57">
        <f>+I21*2.87%</f>
        <v>1722</v>
      </c>
      <c r="M21" s="58">
        <f>+I21*7.1%</f>
        <v>4260</v>
      </c>
      <c r="N21" s="57">
        <f>+I21*1.15%</f>
        <v>690</v>
      </c>
      <c r="O21" s="57">
        <f>+I21*3.04%</f>
        <v>1824</v>
      </c>
      <c r="P21" s="57">
        <f>+I21*7.09%</f>
        <v>4254</v>
      </c>
      <c r="Q21" s="59">
        <v>0</v>
      </c>
      <c r="R21" s="57">
        <f>SUM(K21:P21)</f>
        <v>12775</v>
      </c>
      <c r="S21" s="57">
        <f>+J21+K21+L21+O21+Q21</f>
        <v>7057.68</v>
      </c>
      <c r="T21" s="57">
        <f>+M21+N21+P21</f>
        <v>9204</v>
      </c>
      <c r="U21" s="60">
        <f>+I21-S21</f>
        <v>52942.32</v>
      </c>
      <c r="V21" s="61">
        <v>112</v>
      </c>
    </row>
    <row r="22" spans="1:22" s="21" customFormat="1" ht="20.100000000000001" customHeight="1" thickBot="1" x14ac:dyDescent="0.35">
      <c r="A22" s="63">
        <v>5</v>
      </c>
      <c r="B22" s="64" t="s">
        <v>43</v>
      </c>
      <c r="C22" s="65" t="s">
        <v>38</v>
      </c>
      <c r="D22" s="65" t="s">
        <v>32</v>
      </c>
      <c r="E22" s="65" t="s">
        <v>44</v>
      </c>
      <c r="F22" s="66" t="s">
        <v>36</v>
      </c>
      <c r="G22" s="67">
        <v>44835</v>
      </c>
      <c r="H22" s="67">
        <v>45017</v>
      </c>
      <c r="I22" s="68">
        <v>60000</v>
      </c>
      <c r="J22" s="69">
        <f>3486.68</f>
        <v>3486.68</v>
      </c>
      <c r="K22" s="69">
        <v>25</v>
      </c>
      <c r="L22" s="70">
        <f>+I22*2.87%</f>
        <v>1722</v>
      </c>
      <c r="M22" s="69">
        <f>+I22*7.1%</f>
        <v>4260</v>
      </c>
      <c r="N22" s="70">
        <f>+I22*1.15%</f>
        <v>690</v>
      </c>
      <c r="O22" s="70">
        <f>+I22*3.04%</f>
        <v>1824</v>
      </c>
      <c r="P22" s="70">
        <f>+I22*7.09%</f>
        <v>4254</v>
      </c>
      <c r="Q22" s="71">
        <v>0</v>
      </c>
      <c r="R22" s="70">
        <f>SUM(K22:P22)</f>
        <v>12775</v>
      </c>
      <c r="S22" s="70">
        <f>+J22+K22+L22+O22+Q22</f>
        <v>7057.68</v>
      </c>
      <c r="T22" s="70">
        <f>+M22+N22+P22</f>
        <v>9204</v>
      </c>
      <c r="U22" s="72">
        <f>+I22-S22</f>
        <v>52942.32</v>
      </c>
      <c r="V22" s="73">
        <v>112</v>
      </c>
    </row>
    <row r="23" spans="1:22" s="21" customFormat="1" ht="15" customHeight="1" thickBot="1" x14ac:dyDescent="0.35">
      <c r="A23" s="74"/>
      <c r="B23" s="74"/>
      <c r="C23" s="74"/>
      <c r="D23" s="74"/>
      <c r="E23" s="74"/>
      <c r="F23" s="74"/>
      <c r="G23" s="74"/>
      <c r="H23" s="74"/>
      <c r="I23" s="75">
        <f>SUM(I18:I22)</f>
        <v>315000</v>
      </c>
      <c r="J23" s="75">
        <f>SUM(J18:J22)</f>
        <v>20420.59</v>
      </c>
      <c r="K23" s="75">
        <f t="shared" ref="K23:U23" si="0">SUM(K18:K22)</f>
        <v>125</v>
      </c>
      <c r="L23" s="75">
        <f t="shared" si="0"/>
        <v>9040.5</v>
      </c>
      <c r="M23" s="75">
        <f t="shared" si="0"/>
        <v>22365</v>
      </c>
      <c r="N23" s="75">
        <f t="shared" si="0"/>
        <v>3450.58</v>
      </c>
      <c r="O23" s="75">
        <f t="shared" si="0"/>
        <v>9576</v>
      </c>
      <c r="P23" s="75">
        <f t="shared" si="0"/>
        <v>22333.5</v>
      </c>
      <c r="Q23" s="75">
        <f t="shared" si="0"/>
        <v>0</v>
      </c>
      <c r="R23" s="75">
        <f t="shared" si="0"/>
        <v>66890.58</v>
      </c>
      <c r="S23" s="75">
        <f t="shared" si="0"/>
        <v>39162.089999999997</v>
      </c>
      <c r="T23" s="75">
        <f t="shared" si="0"/>
        <v>48149.08</v>
      </c>
      <c r="U23" s="75">
        <f t="shared" si="0"/>
        <v>275837.91000000003</v>
      </c>
      <c r="V23" s="28"/>
    </row>
    <row r="24" spans="1:22" s="21" customFormat="1" ht="9.9499999999999993" customHeight="1" thickBot="1" x14ac:dyDescent="0.35">
      <c r="A24" s="30"/>
      <c r="B24" s="31"/>
      <c r="C24" s="31"/>
      <c r="D24" s="31"/>
      <c r="E24" s="31"/>
      <c r="F24" s="31"/>
      <c r="G24" s="31"/>
      <c r="H24" s="31"/>
      <c r="I24" s="32"/>
      <c r="J24" s="33"/>
      <c r="K24" s="33"/>
      <c r="L24" s="32"/>
      <c r="M24" s="33"/>
      <c r="N24" s="32"/>
      <c r="O24" s="32"/>
      <c r="P24" s="32"/>
      <c r="Q24" s="34"/>
      <c r="R24" s="32"/>
      <c r="S24" s="32"/>
      <c r="T24" s="32"/>
      <c r="U24" s="32"/>
      <c r="V24" s="32"/>
    </row>
    <row r="25" spans="1:22" s="21" customFormat="1" ht="15" hidden="1" customHeight="1" thickBot="1" x14ac:dyDescent="0.35">
      <c r="A25" s="76" t="s">
        <v>45</v>
      </c>
      <c r="B25" s="77"/>
      <c r="C25" s="77"/>
      <c r="D25" s="77"/>
      <c r="E25" s="78"/>
      <c r="F25" s="76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</row>
    <row r="26" spans="1:22" s="21" customFormat="1" ht="15" hidden="1" customHeight="1" thickBot="1" x14ac:dyDescent="0.35">
      <c r="A26" s="79">
        <v>1</v>
      </c>
      <c r="B26" s="80"/>
      <c r="C26" s="81"/>
      <c r="D26" s="79" t="s">
        <v>46</v>
      </c>
      <c r="E26" s="81" t="s">
        <v>47</v>
      </c>
      <c r="F26" s="82" t="s">
        <v>36</v>
      </c>
      <c r="G26" s="83">
        <v>0</v>
      </c>
      <c r="H26" s="83">
        <v>0</v>
      </c>
      <c r="I26" s="84">
        <v>0</v>
      </c>
      <c r="J26" s="85">
        <v>0</v>
      </c>
      <c r="K26" s="85">
        <v>0</v>
      </c>
      <c r="L26" s="84">
        <f>+I26*2.87%</f>
        <v>0</v>
      </c>
      <c r="M26" s="86">
        <f>+I26*7.1%</f>
        <v>0</v>
      </c>
      <c r="N26" s="87">
        <f>+I26*1.15%</f>
        <v>0</v>
      </c>
      <c r="O26" s="87">
        <f>+I26*3.04%</f>
        <v>0</v>
      </c>
      <c r="P26" s="87">
        <f>+I26*7.09%</f>
        <v>0</v>
      </c>
      <c r="Q26" s="88">
        <v>0</v>
      </c>
      <c r="R26" s="87">
        <v>0</v>
      </c>
      <c r="S26" s="87">
        <v>0</v>
      </c>
      <c r="T26" s="87">
        <v>0</v>
      </c>
      <c r="U26" s="89">
        <v>0</v>
      </c>
      <c r="V26" s="90">
        <v>112</v>
      </c>
    </row>
    <row r="27" spans="1:22" s="21" customFormat="1" ht="15" hidden="1" customHeight="1" thickBot="1" x14ac:dyDescent="0.35">
      <c r="A27" s="91"/>
      <c r="B27" s="92"/>
      <c r="C27" s="92"/>
      <c r="D27" s="92"/>
      <c r="E27" s="92"/>
      <c r="F27" s="92"/>
      <c r="G27" s="92"/>
      <c r="H27" s="93"/>
      <c r="I27" s="94">
        <f>SUM(I26)</f>
        <v>0</v>
      </c>
      <c r="J27" s="95">
        <f t="shared" ref="J27:U27" si="1">SUM(J26)</f>
        <v>0</v>
      </c>
      <c r="K27" s="95">
        <f t="shared" si="1"/>
        <v>0</v>
      </c>
      <c r="L27" s="94">
        <f>SUM(L26)</f>
        <v>0</v>
      </c>
      <c r="M27" s="95">
        <f t="shared" si="1"/>
        <v>0</v>
      </c>
      <c r="N27" s="94">
        <f t="shared" si="1"/>
        <v>0</v>
      </c>
      <c r="O27" s="94">
        <f t="shared" si="1"/>
        <v>0</v>
      </c>
      <c r="P27" s="94">
        <f t="shared" si="1"/>
        <v>0</v>
      </c>
      <c r="Q27" s="96">
        <f t="shared" si="1"/>
        <v>0</v>
      </c>
      <c r="R27" s="94">
        <f t="shared" si="1"/>
        <v>0</v>
      </c>
      <c r="S27" s="94">
        <f t="shared" si="1"/>
        <v>0</v>
      </c>
      <c r="T27" s="94">
        <f t="shared" si="1"/>
        <v>0</v>
      </c>
      <c r="U27" s="94">
        <f t="shared" si="1"/>
        <v>0</v>
      </c>
      <c r="V27" s="97"/>
    </row>
    <row r="28" spans="1:22" s="21" customFormat="1" ht="15" hidden="1" customHeight="1" thickBot="1" x14ac:dyDescent="0.35">
      <c r="A28" s="30"/>
      <c r="B28" s="31"/>
      <c r="C28" s="31"/>
      <c r="D28" s="31"/>
      <c r="E28" s="31"/>
      <c r="F28" s="31"/>
      <c r="G28" s="31"/>
      <c r="H28" s="31"/>
      <c r="I28" s="32"/>
      <c r="J28" s="33"/>
      <c r="K28" s="33"/>
      <c r="L28" s="32"/>
      <c r="M28" s="33"/>
      <c r="N28" s="32"/>
      <c r="O28" s="32"/>
      <c r="P28" s="32"/>
      <c r="Q28" s="34"/>
      <c r="R28" s="32"/>
      <c r="S28" s="32"/>
      <c r="T28" s="32"/>
      <c r="U28" s="32"/>
      <c r="V28" s="32"/>
    </row>
    <row r="29" spans="1:22" s="21" customFormat="1" ht="15" customHeight="1" thickBot="1" x14ac:dyDescent="0.35">
      <c r="A29" s="35" t="s">
        <v>48</v>
      </c>
      <c r="B29" s="36"/>
      <c r="C29" s="36"/>
      <c r="D29" s="36"/>
      <c r="E29" s="37"/>
      <c r="F29" s="35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7"/>
    </row>
    <row r="30" spans="1:22" s="108" customFormat="1" ht="30" customHeight="1" thickBot="1" x14ac:dyDescent="0.35">
      <c r="A30" s="98">
        <v>1</v>
      </c>
      <c r="B30" s="99" t="s">
        <v>49</v>
      </c>
      <c r="C30" s="100" t="s">
        <v>34</v>
      </c>
      <c r="D30" s="100" t="s">
        <v>48</v>
      </c>
      <c r="E30" s="100" t="s">
        <v>50</v>
      </c>
      <c r="F30" s="98" t="s">
        <v>36</v>
      </c>
      <c r="G30" s="46">
        <v>44866</v>
      </c>
      <c r="H30" s="46">
        <v>45047</v>
      </c>
      <c r="I30" s="101">
        <v>30000</v>
      </c>
      <c r="J30" s="102">
        <v>0</v>
      </c>
      <c r="K30" s="103">
        <v>25</v>
      </c>
      <c r="L30" s="101">
        <f>+I30*2.87%</f>
        <v>861</v>
      </c>
      <c r="M30" s="102">
        <f>+I30*7.1%</f>
        <v>2130</v>
      </c>
      <c r="N30" s="104">
        <f>+I30*1.15%</f>
        <v>345</v>
      </c>
      <c r="O30" s="104">
        <f>+I30*3.04%</f>
        <v>912</v>
      </c>
      <c r="P30" s="104">
        <f>+I30*7.09%</f>
        <v>2127</v>
      </c>
      <c r="Q30" s="105">
        <v>0</v>
      </c>
      <c r="R30" s="104">
        <f>SUM(K30:P30)</f>
        <v>6400</v>
      </c>
      <c r="S30" s="104">
        <f>+J30+K30+L30+O30+Q30</f>
        <v>1798</v>
      </c>
      <c r="T30" s="104">
        <f>+M30+N30+P30</f>
        <v>4602</v>
      </c>
      <c r="U30" s="106">
        <f>+I30-S30</f>
        <v>28202</v>
      </c>
      <c r="V30" s="107">
        <v>112</v>
      </c>
    </row>
    <row r="31" spans="1:22" s="21" customFormat="1" ht="15" customHeight="1" thickBot="1" x14ac:dyDescent="0.35">
      <c r="A31" s="109"/>
      <c r="B31" s="109"/>
      <c r="C31" s="109"/>
      <c r="D31" s="109"/>
      <c r="E31" s="109"/>
      <c r="F31" s="109"/>
      <c r="G31" s="109"/>
      <c r="H31" s="109"/>
      <c r="I31" s="110">
        <f>SUM(I30)</f>
        <v>30000</v>
      </c>
      <c r="J31" s="110">
        <f t="shared" ref="J31:U31" si="2">SUM(J30)</f>
        <v>0</v>
      </c>
      <c r="K31" s="110">
        <f t="shared" si="2"/>
        <v>25</v>
      </c>
      <c r="L31" s="110">
        <f t="shared" si="2"/>
        <v>861</v>
      </c>
      <c r="M31" s="110">
        <f t="shared" si="2"/>
        <v>2130</v>
      </c>
      <c r="N31" s="110">
        <f t="shared" si="2"/>
        <v>345</v>
      </c>
      <c r="O31" s="110">
        <f t="shared" si="2"/>
        <v>912</v>
      </c>
      <c r="P31" s="110">
        <f t="shared" si="2"/>
        <v>2127</v>
      </c>
      <c r="Q31" s="110">
        <f t="shared" si="2"/>
        <v>0</v>
      </c>
      <c r="R31" s="110">
        <f t="shared" si="2"/>
        <v>6400</v>
      </c>
      <c r="S31" s="110">
        <f t="shared" si="2"/>
        <v>1798</v>
      </c>
      <c r="T31" s="110">
        <f t="shared" si="2"/>
        <v>4602</v>
      </c>
      <c r="U31" s="110">
        <f t="shared" si="2"/>
        <v>28202</v>
      </c>
      <c r="V31" s="111"/>
    </row>
    <row r="32" spans="1:22" s="21" customFormat="1" ht="15" hidden="1" customHeight="1" x14ac:dyDescent="0.3">
      <c r="A32" s="30"/>
      <c r="B32" s="31"/>
      <c r="C32" s="31"/>
      <c r="D32" s="31"/>
      <c r="E32" s="31"/>
      <c r="F32" s="31"/>
      <c r="G32" s="31"/>
      <c r="H32" s="31"/>
      <c r="I32" s="32"/>
      <c r="J32" s="33"/>
      <c r="K32" s="33"/>
      <c r="L32" s="32"/>
      <c r="M32" s="33"/>
      <c r="N32" s="32"/>
      <c r="O32" s="32"/>
      <c r="P32" s="32"/>
      <c r="Q32" s="34"/>
      <c r="R32" s="32"/>
      <c r="S32" s="32"/>
      <c r="T32" s="32"/>
      <c r="U32" s="32"/>
      <c r="V32" s="32"/>
    </row>
    <row r="33" spans="1:22" s="21" customFormat="1" ht="15" hidden="1" customHeight="1" x14ac:dyDescent="0.3">
      <c r="A33" s="30"/>
      <c r="B33" s="31"/>
      <c r="C33" s="31"/>
      <c r="D33" s="31"/>
      <c r="E33" s="31"/>
      <c r="F33" s="31"/>
      <c r="G33" s="31"/>
      <c r="H33" s="31"/>
      <c r="I33" s="32"/>
      <c r="J33" s="33"/>
      <c r="K33" s="33"/>
      <c r="L33" s="32"/>
      <c r="M33" s="33"/>
      <c r="N33" s="32"/>
      <c r="O33" s="32"/>
      <c r="P33" s="32"/>
      <c r="Q33" s="34"/>
      <c r="R33" s="32"/>
      <c r="S33" s="32"/>
      <c r="T33" s="32"/>
      <c r="U33" s="32"/>
      <c r="V33" s="32"/>
    </row>
    <row r="34" spans="1:22" s="21" customFormat="1" ht="8.1" customHeight="1" thickBot="1" x14ac:dyDescent="0.35">
      <c r="A34" s="30"/>
      <c r="B34" s="31"/>
      <c r="C34" s="31"/>
      <c r="D34" s="31"/>
      <c r="E34" s="31"/>
      <c r="F34" s="31"/>
      <c r="G34" s="31"/>
      <c r="H34" s="31"/>
      <c r="I34" s="32"/>
      <c r="J34" s="33"/>
      <c r="K34" s="33"/>
      <c r="L34" s="32"/>
      <c r="M34" s="33"/>
      <c r="N34" s="32"/>
      <c r="O34" s="32"/>
      <c r="P34" s="32"/>
      <c r="Q34" s="34"/>
      <c r="R34" s="32"/>
      <c r="S34" s="32"/>
      <c r="T34" s="32"/>
      <c r="U34" s="32"/>
      <c r="V34" s="32"/>
    </row>
    <row r="35" spans="1:22" s="21" customFormat="1" ht="15" customHeight="1" thickBot="1" x14ac:dyDescent="0.35">
      <c r="A35" s="35" t="s">
        <v>51</v>
      </c>
      <c r="B35" s="36"/>
      <c r="C35" s="36"/>
      <c r="D35" s="36"/>
      <c r="E35" s="37"/>
      <c r="F35" s="35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7"/>
    </row>
    <row r="36" spans="1:22" s="21" customFormat="1" ht="36" customHeight="1" thickBot="1" x14ac:dyDescent="0.35">
      <c r="A36" s="98">
        <v>1</v>
      </c>
      <c r="B36" s="112" t="s">
        <v>52</v>
      </c>
      <c r="C36" s="100" t="s">
        <v>34</v>
      </c>
      <c r="D36" s="100" t="s">
        <v>51</v>
      </c>
      <c r="E36" s="100" t="s">
        <v>53</v>
      </c>
      <c r="F36" s="98" t="s">
        <v>36</v>
      </c>
      <c r="G36" s="46">
        <v>44866</v>
      </c>
      <c r="H36" s="46">
        <v>45047</v>
      </c>
      <c r="I36" s="113">
        <v>80000</v>
      </c>
      <c r="J36" s="114">
        <f>7400.87</f>
        <v>7400.87</v>
      </c>
      <c r="K36" s="102">
        <v>25</v>
      </c>
      <c r="L36" s="115">
        <f>+I36*2.87%</f>
        <v>2296</v>
      </c>
      <c r="M36" s="116">
        <f>+I36*7.1%</f>
        <v>5679.9999999999991</v>
      </c>
      <c r="N36" s="57">
        <v>748.08</v>
      </c>
      <c r="O36" s="115">
        <f>+I36*3.04%</f>
        <v>2432</v>
      </c>
      <c r="P36" s="115">
        <f>+I36*7.09%</f>
        <v>5672</v>
      </c>
      <c r="Q36" s="105">
        <v>0</v>
      </c>
      <c r="R36" s="115">
        <f>SUM(K36:P36)</f>
        <v>16853.080000000002</v>
      </c>
      <c r="S36" s="115">
        <f>+J36+K36+L36+O36+Q36</f>
        <v>12153.869999999999</v>
      </c>
      <c r="T36" s="115">
        <f>+M36+N36+P36</f>
        <v>12100.079999999998</v>
      </c>
      <c r="U36" s="117">
        <f>+I36-S36</f>
        <v>67846.13</v>
      </c>
      <c r="V36" s="107">
        <v>112</v>
      </c>
    </row>
    <row r="37" spans="1:22" s="21" customFormat="1" ht="15" customHeight="1" thickBot="1" x14ac:dyDescent="0.35">
      <c r="A37" s="109"/>
      <c r="B37" s="109"/>
      <c r="C37" s="109"/>
      <c r="D37" s="109"/>
      <c r="E37" s="109"/>
      <c r="F37" s="109"/>
      <c r="G37" s="109"/>
      <c r="H37" s="109"/>
      <c r="I37" s="110">
        <f>SUM(I36)</f>
        <v>80000</v>
      </c>
      <c r="J37" s="110">
        <f t="shared" ref="J37:U37" si="3">SUM(J36)</f>
        <v>7400.87</v>
      </c>
      <c r="K37" s="110">
        <f t="shared" si="3"/>
        <v>25</v>
      </c>
      <c r="L37" s="110">
        <f t="shared" si="3"/>
        <v>2296</v>
      </c>
      <c r="M37" s="110">
        <f t="shared" si="3"/>
        <v>5679.9999999999991</v>
      </c>
      <c r="N37" s="110">
        <f t="shared" si="3"/>
        <v>748.08</v>
      </c>
      <c r="O37" s="110">
        <f t="shared" si="3"/>
        <v>2432</v>
      </c>
      <c r="P37" s="110">
        <f t="shared" si="3"/>
        <v>5672</v>
      </c>
      <c r="Q37" s="110">
        <f t="shared" si="3"/>
        <v>0</v>
      </c>
      <c r="R37" s="110">
        <f t="shared" si="3"/>
        <v>16853.080000000002</v>
      </c>
      <c r="S37" s="110">
        <f t="shared" si="3"/>
        <v>12153.869999999999</v>
      </c>
      <c r="T37" s="110">
        <f t="shared" si="3"/>
        <v>12100.079999999998</v>
      </c>
      <c r="U37" s="110">
        <f t="shared" si="3"/>
        <v>67846.13</v>
      </c>
      <c r="V37" s="111"/>
    </row>
    <row r="38" spans="1:22" s="21" customFormat="1" ht="8.1" customHeight="1" thickBot="1" x14ac:dyDescent="0.35">
      <c r="A38" s="9"/>
      <c r="B38" s="10"/>
      <c r="C38" s="9"/>
      <c r="D38" s="10"/>
      <c r="E38" s="10"/>
      <c r="F38" s="9"/>
      <c r="G38" s="9"/>
      <c r="H38" s="9"/>
      <c r="I38" s="10"/>
      <c r="J38" s="3"/>
      <c r="K38" s="3"/>
      <c r="L38" s="10"/>
      <c r="M38" s="3"/>
      <c r="N38" s="10"/>
      <c r="O38" s="10"/>
      <c r="P38" s="10"/>
      <c r="Q38" s="4"/>
      <c r="R38" s="10"/>
      <c r="S38" s="10"/>
      <c r="T38" s="10"/>
      <c r="U38" s="10"/>
      <c r="V38" s="10"/>
    </row>
    <row r="39" spans="1:22" s="5" customFormat="1" ht="15" customHeight="1" thickBot="1" x14ac:dyDescent="0.35">
      <c r="A39" s="35" t="s">
        <v>54</v>
      </c>
      <c r="B39" s="36"/>
      <c r="C39" s="36"/>
      <c r="D39" s="36"/>
      <c r="E39" s="37"/>
      <c r="F39" s="35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7"/>
    </row>
    <row r="40" spans="1:22" s="21" customFormat="1" ht="15" customHeight="1" x14ac:dyDescent="0.3">
      <c r="A40" s="44">
        <v>1</v>
      </c>
      <c r="B40" s="118" t="s">
        <v>55</v>
      </c>
      <c r="C40" s="44" t="s">
        <v>38</v>
      </c>
      <c r="D40" s="45" t="s">
        <v>56</v>
      </c>
      <c r="E40" s="45" t="s">
        <v>57</v>
      </c>
      <c r="F40" s="45" t="s">
        <v>36</v>
      </c>
      <c r="G40" s="46">
        <v>44743</v>
      </c>
      <c r="H40" s="46">
        <v>44927</v>
      </c>
      <c r="I40" s="119">
        <v>143000</v>
      </c>
      <c r="J40" s="48">
        <f>22220.04</f>
        <v>22220.04</v>
      </c>
      <c r="K40" s="48">
        <v>25</v>
      </c>
      <c r="L40" s="57">
        <f t="shared" ref="L40:L51" si="4">+I40*2.87%</f>
        <v>4104.1000000000004</v>
      </c>
      <c r="M40" s="48">
        <f t="shared" ref="M40:M51" si="5">+I40*7.1%</f>
        <v>10153</v>
      </c>
      <c r="N40" s="57">
        <v>748.08</v>
      </c>
      <c r="O40" s="49">
        <f t="shared" ref="O40:O51" si="6">+I40*3.04%</f>
        <v>4347.2</v>
      </c>
      <c r="P40" s="49">
        <f t="shared" ref="P40:P51" si="7">+I40*7.09%</f>
        <v>10138.700000000001</v>
      </c>
      <c r="Q40" s="51">
        <v>0</v>
      </c>
      <c r="R40" s="49">
        <f t="shared" ref="R40:R51" si="8">SUM(K40:P40)</f>
        <v>29516.080000000002</v>
      </c>
      <c r="S40" s="49">
        <f t="shared" ref="S40:S51" si="9">+J40+K40+L40+O40+Q40</f>
        <v>30696.34</v>
      </c>
      <c r="T40" s="49">
        <f t="shared" ref="T40:T51" si="10">+M40+N40+P40</f>
        <v>21039.78</v>
      </c>
      <c r="U40" s="52">
        <f t="shared" ref="U40:U51" si="11">+I40-S40</f>
        <v>112303.66</v>
      </c>
      <c r="V40" s="120">
        <v>112</v>
      </c>
    </row>
    <row r="41" spans="1:22" s="21" customFormat="1" ht="15" customHeight="1" x14ac:dyDescent="0.3">
      <c r="A41" s="44">
        <v>2</v>
      </c>
      <c r="B41" s="118" t="s">
        <v>58</v>
      </c>
      <c r="C41" s="44" t="s">
        <v>38</v>
      </c>
      <c r="D41" s="45" t="s">
        <v>56</v>
      </c>
      <c r="E41" s="45" t="s">
        <v>59</v>
      </c>
      <c r="F41" s="45" t="s">
        <v>36</v>
      </c>
      <c r="G41" s="46">
        <v>44866</v>
      </c>
      <c r="H41" s="46">
        <v>45047</v>
      </c>
      <c r="I41" s="119">
        <v>50000</v>
      </c>
      <c r="J41" s="121">
        <f>1854</f>
        <v>1854</v>
      </c>
      <c r="K41" s="122">
        <v>25</v>
      </c>
      <c r="L41" s="57">
        <f>+I41*2.87%</f>
        <v>1435</v>
      </c>
      <c r="M41" s="58">
        <f t="shared" si="5"/>
        <v>3549.9999999999995</v>
      </c>
      <c r="N41" s="121">
        <f t="shared" ref="N41:N49" si="12">I41*1.15%</f>
        <v>575</v>
      </c>
      <c r="O41" s="57">
        <f t="shared" si="6"/>
        <v>1520</v>
      </c>
      <c r="P41" s="57">
        <f t="shared" si="7"/>
        <v>3545.0000000000005</v>
      </c>
      <c r="Q41" s="59">
        <v>0</v>
      </c>
      <c r="R41" s="57">
        <f t="shared" si="8"/>
        <v>10650</v>
      </c>
      <c r="S41" s="57">
        <f t="shared" si="9"/>
        <v>4834</v>
      </c>
      <c r="T41" s="57">
        <f t="shared" si="10"/>
        <v>7670</v>
      </c>
      <c r="U41" s="60">
        <f t="shared" si="11"/>
        <v>45166</v>
      </c>
      <c r="V41" s="53">
        <v>112</v>
      </c>
    </row>
    <row r="42" spans="1:22" s="21" customFormat="1" ht="15" customHeight="1" x14ac:dyDescent="0.3">
      <c r="A42" s="44">
        <v>3</v>
      </c>
      <c r="B42" s="118" t="s">
        <v>60</v>
      </c>
      <c r="C42" s="44" t="s">
        <v>34</v>
      </c>
      <c r="D42" s="45" t="s">
        <v>56</v>
      </c>
      <c r="E42" s="45" t="s">
        <v>59</v>
      </c>
      <c r="F42" s="45" t="s">
        <v>36</v>
      </c>
      <c r="G42" s="46">
        <v>44866</v>
      </c>
      <c r="H42" s="46">
        <v>45047</v>
      </c>
      <c r="I42" s="119">
        <v>50000</v>
      </c>
      <c r="J42" s="121">
        <f>1854</f>
        <v>1854</v>
      </c>
      <c r="K42" s="122">
        <v>25</v>
      </c>
      <c r="L42" s="57">
        <f>+I42*2.87%</f>
        <v>1435</v>
      </c>
      <c r="M42" s="58">
        <f t="shared" si="5"/>
        <v>3549.9999999999995</v>
      </c>
      <c r="N42" s="121">
        <f t="shared" si="12"/>
        <v>575</v>
      </c>
      <c r="O42" s="57">
        <f t="shared" si="6"/>
        <v>1520</v>
      </c>
      <c r="P42" s="57">
        <f t="shared" si="7"/>
        <v>3545.0000000000005</v>
      </c>
      <c r="Q42" s="59">
        <v>0</v>
      </c>
      <c r="R42" s="57">
        <f t="shared" si="8"/>
        <v>10650</v>
      </c>
      <c r="S42" s="57">
        <f t="shared" si="9"/>
        <v>4834</v>
      </c>
      <c r="T42" s="57">
        <f t="shared" si="10"/>
        <v>7670</v>
      </c>
      <c r="U42" s="60">
        <f t="shared" si="11"/>
        <v>45166</v>
      </c>
      <c r="V42" s="53">
        <v>112</v>
      </c>
    </row>
    <row r="43" spans="1:22" s="21" customFormat="1" ht="15" customHeight="1" x14ac:dyDescent="0.3">
      <c r="A43" s="44">
        <v>4</v>
      </c>
      <c r="B43" s="123" t="s">
        <v>61</v>
      </c>
      <c r="C43" s="54" t="s">
        <v>34</v>
      </c>
      <c r="D43" s="45" t="s">
        <v>56</v>
      </c>
      <c r="E43" s="45" t="s">
        <v>59</v>
      </c>
      <c r="F43" s="124" t="s">
        <v>36</v>
      </c>
      <c r="G43" s="46">
        <v>44774</v>
      </c>
      <c r="H43" s="46">
        <v>44958</v>
      </c>
      <c r="I43" s="119">
        <v>50000</v>
      </c>
      <c r="J43" s="121">
        <f>1854</f>
        <v>1854</v>
      </c>
      <c r="K43" s="122">
        <v>25</v>
      </c>
      <c r="L43" s="57">
        <f>+I43*2.87%</f>
        <v>1435</v>
      </c>
      <c r="M43" s="58">
        <f t="shared" si="5"/>
        <v>3549.9999999999995</v>
      </c>
      <c r="N43" s="121">
        <f>I43*1.15%</f>
        <v>575</v>
      </c>
      <c r="O43" s="57">
        <f t="shared" si="6"/>
        <v>1520</v>
      </c>
      <c r="P43" s="57">
        <f t="shared" si="7"/>
        <v>3545.0000000000005</v>
      </c>
      <c r="Q43" s="59">
        <v>0</v>
      </c>
      <c r="R43" s="57">
        <f t="shared" si="8"/>
        <v>10650</v>
      </c>
      <c r="S43" s="57">
        <f t="shared" si="9"/>
        <v>4834</v>
      </c>
      <c r="T43" s="57">
        <f t="shared" si="10"/>
        <v>7670</v>
      </c>
      <c r="U43" s="60">
        <f t="shared" si="11"/>
        <v>45166</v>
      </c>
      <c r="V43" s="53">
        <v>112</v>
      </c>
    </row>
    <row r="44" spans="1:22" s="21" customFormat="1" ht="15" customHeight="1" x14ac:dyDescent="0.3">
      <c r="A44" s="44">
        <v>5</v>
      </c>
      <c r="B44" s="118" t="s">
        <v>62</v>
      </c>
      <c r="C44" s="44" t="s">
        <v>38</v>
      </c>
      <c r="D44" s="45" t="s">
        <v>56</v>
      </c>
      <c r="E44" s="45" t="s">
        <v>59</v>
      </c>
      <c r="F44" s="45" t="s">
        <v>36</v>
      </c>
      <c r="G44" s="125">
        <v>44805</v>
      </c>
      <c r="H44" s="125">
        <v>44986</v>
      </c>
      <c r="I44" s="119">
        <v>80000</v>
      </c>
      <c r="J44" s="48">
        <f>7400.87</f>
        <v>7400.87</v>
      </c>
      <c r="K44" s="122">
        <v>25</v>
      </c>
      <c r="L44" s="57">
        <f>+I44*2.87%</f>
        <v>2296</v>
      </c>
      <c r="M44" s="58">
        <f t="shared" si="5"/>
        <v>5679.9999999999991</v>
      </c>
      <c r="N44" s="57">
        <v>748.08</v>
      </c>
      <c r="O44" s="57">
        <f t="shared" si="6"/>
        <v>2432</v>
      </c>
      <c r="P44" s="57">
        <f t="shared" si="7"/>
        <v>5672</v>
      </c>
      <c r="Q44" s="59">
        <v>0</v>
      </c>
      <c r="R44" s="57">
        <f t="shared" si="8"/>
        <v>16853.080000000002</v>
      </c>
      <c r="S44" s="57">
        <f t="shared" si="9"/>
        <v>12153.869999999999</v>
      </c>
      <c r="T44" s="57">
        <f t="shared" si="10"/>
        <v>12100.079999999998</v>
      </c>
      <c r="U44" s="60">
        <f t="shared" si="11"/>
        <v>67846.13</v>
      </c>
      <c r="V44" s="53">
        <v>112</v>
      </c>
    </row>
    <row r="45" spans="1:22" s="21" customFormat="1" ht="15" customHeight="1" x14ac:dyDescent="0.3">
      <c r="A45" s="44">
        <v>6</v>
      </c>
      <c r="B45" s="118" t="s">
        <v>63</v>
      </c>
      <c r="C45" s="44" t="s">
        <v>34</v>
      </c>
      <c r="D45" s="45" t="s">
        <v>56</v>
      </c>
      <c r="E45" s="45" t="s">
        <v>59</v>
      </c>
      <c r="F45" s="45" t="s">
        <v>36</v>
      </c>
      <c r="G45" s="46">
        <v>44835</v>
      </c>
      <c r="H45" s="46">
        <v>45017</v>
      </c>
      <c r="I45" s="119">
        <v>50000</v>
      </c>
      <c r="J45" s="121">
        <f>1854</f>
        <v>1854</v>
      </c>
      <c r="K45" s="122">
        <v>25</v>
      </c>
      <c r="L45" s="57">
        <f>+I45*2.87%</f>
        <v>1435</v>
      </c>
      <c r="M45" s="58">
        <f t="shared" si="5"/>
        <v>3549.9999999999995</v>
      </c>
      <c r="N45" s="121">
        <f t="shared" si="12"/>
        <v>575</v>
      </c>
      <c r="O45" s="57">
        <f t="shared" si="6"/>
        <v>1520</v>
      </c>
      <c r="P45" s="57">
        <f t="shared" si="7"/>
        <v>3545.0000000000005</v>
      </c>
      <c r="Q45" s="59">
        <v>0</v>
      </c>
      <c r="R45" s="57">
        <f t="shared" si="8"/>
        <v>10650</v>
      </c>
      <c r="S45" s="57">
        <f t="shared" si="9"/>
        <v>4834</v>
      </c>
      <c r="T45" s="57">
        <f t="shared" si="10"/>
        <v>7670</v>
      </c>
      <c r="U45" s="60">
        <f t="shared" si="11"/>
        <v>45166</v>
      </c>
      <c r="V45" s="53">
        <v>112</v>
      </c>
    </row>
    <row r="46" spans="1:22" s="21" customFormat="1" ht="15" customHeight="1" x14ac:dyDescent="0.3">
      <c r="A46" s="44">
        <v>7</v>
      </c>
      <c r="B46" s="118" t="s">
        <v>64</v>
      </c>
      <c r="C46" s="44" t="s">
        <v>38</v>
      </c>
      <c r="D46" s="45" t="s">
        <v>56</v>
      </c>
      <c r="E46" s="45" t="s">
        <v>59</v>
      </c>
      <c r="F46" s="45" t="s">
        <v>36</v>
      </c>
      <c r="G46" s="46">
        <v>44743</v>
      </c>
      <c r="H46" s="46">
        <v>44927</v>
      </c>
      <c r="I46" s="119">
        <v>50000</v>
      </c>
      <c r="J46" s="121">
        <f>1854</f>
        <v>1854</v>
      </c>
      <c r="K46" s="122">
        <v>25</v>
      </c>
      <c r="L46" s="57">
        <f t="shared" si="4"/>
        <v>1435</v>
      </c>
      <c r="M46" s="58">
        <f t="shared" si="5"/>
        <v>3549.9999999999995</v>
      </c>
      <c r="N46" s="121">
        <f t="shared" si="12"/>
        <v>575</v>
      </c>
      <c r="O46" s="57">
        <f t="shared" si="6"/>
        <v>1520</v>
      </c>
      <c r="P46" s="57">
        <f t="shared" si="7"/>
        <v>3545.0000000000005</v>
      </c>
      <c r="Q46" s="59">
        <v>0</v>
      </c>
      <c r="R46" s="57">
        <f t="shared" si="8"/>
        <v>10650</v>
      </c>
      <c r="S46" s="57">
        <f t="shared" si="9"/>
        <v>4834</v>
      </c>
      <c r="T46" s="57">
        <f t="shared" si="10"/>
        <v>7670</v>
      </c>
      <c r="U46" s="60">
        <f t="shared" si="11"/>
        <v>45166</v>
      </c>
      <c r="V46" s="53">
        <v>112</v>
      </c>
    </row>
    <row r="47" spans="1:22" s="21" customFormat="1" ht="15" customHeight="1" x14ac:dyDescent="0.3">
      <c r="A47" s="44">
        <v>8</v>
      </c>
      <c r="B47" s="118" t="s">
        <v>65</v>
      </c>
      <c r="C47" s="44" t="s">
        <v>34</v>
      </c>
      <c r="D47" s="45" t="s">
        <v>56</v>
      </c>
      <c r="E47" s="45" t="s">
        <v>59</v>
      </c>
      <c r="F47" s="45" t="s">
        <v>36</v>
      </c>
      <c r="G47" s="125">
        <v>44805</v>
      </c>
      <c r="H47" s="125">
        <v>44986</v>
      </c>
      <c r="I47" s="119">
        <v>50000</v>
      </c>
      <c r="J47" s="121">
        <f>1854</f>
        <v>1854</v>
      </c>
      <c r="K47" s="122">
        <v>25</v>
      </c>
      <c r="L47" s="57">
        <f t="shared" si="4"/>
        <v>1435</v>
      </c>
      <c r="M47" s="58">
        <f t="shared" si="5"/>
        <v>3549.9999999999995</v>
      </c>
      <c r="N47" s="121">
        <f t="shared" si="12"/>
        <v>575</v>
      </c>
      <c r="O47" s="57">
        <f t="shared" si="6"/>
        <v>1520</v>
      </c>
      <c r="P47" s="57">
        <f t="shared" si="7"/>
        <v>3545.0000000000005</v>
      </c>
      <c r="Q47" s="59">
        <v>0</v>
      </c>
      <c r="R47" s="57">
        <f t="shared" si="8"/>
        <v>10650</v>
      </c>
      <c r="S47" s="57">
        <f t="shared" si="9"/>
        <v>4834</v>
      </c>
      <c r="T47" s="57">
        <f t="shared" si="10"/>
        <v>7670</v>
      </c>
      <c r="U47" s="60">
        <f t="shared" si="11"/>
        <v>45166</v>
      </c>
      <c r="V47" s="53">
        <v>112</v>
      </c>
    </row>
    <row r="48" spans="1:22" s="21" customFormat="1" ht="15" customHeight="1" x14ac:dyDescent="0.3">
      <c r="A48" s="44">
        <v>9</v>
      </c>
      <c r="B48" s="118" t="s">
        <v>66</v>
      </c>
      <c r="C48" s="44" t="s">
        <v>38</v>
      </c>
      <c r="D48" s="45" t="s">
        <v>56</v>
      </c>
      <c r="E48" s="45" t="s">
        <v>59</v>
      </c>
      <c r="F48" s="45" t="s">
        <v>36</v>
      </c>
      <c r="G48" s="46">
        <v>44743</v>
      </c>
      <c r="H48" s="46">
        <v>44927</v>
      </c>
      <c r="I48" s="119">
        <v>50000</v>
      </c>
      <c r="J48" s="121">
        <f>1854</f>
        <v>1854</v>
      </c>
      <c r="K48" s="122">
        <v>25</v>
      </c>
      <c r="L48" s="57">
        <f t="shared" si="4"/>
        <v>1435</v>
      </c>
      <c r="M48" s="58">
        <f t="shared" si="5"/>
        <v>3549.9999999999995</v>
      </c>
      <c r="N48" s="121">
        <f t="shared" si="12"/>
        <v>575</v>
      </c>
      <c r="O48" s="57">
        <f t="shared" si="6"/>
        <v>1520</v>
      </c>
      <c r="P48" s="57">
        <f t="shared" si="7"/>
        <v>3545.0000000000005</v>
      </c>
      <c r="Q48" s="59">
        <v>0</v>
      </c>
      <c r="R48" s="57">
        <f t="shared" si="8"/>
        <v>10650</v>
      </c>
      <c r="S48" s="57">
        <f t="shared" si="9"/>
        <v>4834</v>
      </c>
      <c r="T48" s="57">
        <f t="shared" si="10"/>
        <v>7670</v>
      </c>
      <c r="U48" s="60">
        <f t="shared" si="11"/>
        <v>45166</v>
      </c>
      <c r="V48" s="53">
        <v>112</v>
      </c>
    </row>
    <row r="49" spans="1:22" s="21" customFormat="1" ht="15" customHeight="1" x14ac:dyDescent="0.3">
      <c r="A49" s="44">
        <v>10</v>
      </c>
      <c r="B49" s="126" t="s">
        <v>67</v>
      </c>
      <c r="C49" s="44" t="s">
        <v>38</v>
      </c>
      <c r="D49" s="45" t="s">
        <v>56</v>
      </c>
      <c r="E49" s="45" t="s">
        <v>59</v>
      </c>
      <c r="F49" s="45" t="s">
        <v>36</v>
      </c>
      <c r="G49" s="46">
        <v>44835</v>
      </c>
      <c r="H49" s="46">
        <v>45017</v>
      </c>
      <c r="I49" s="119">
        <v>50000</v>
      </c>
      <c r="J49" s="121">
        <f>1854</f>
        <v>1854</v>
      </c>
      <c r="K49" s="122">
        <v>25</v>
      </c>
      <c r="L49" s="49">
        <f t="shared" si="4"/>
        <v>1435</v>
      </c>
      <c r="M49" s="50">
        <f t="shared" si="5"/>
        <v>3549.9999999999995</v>
      </c>
      <c r="N49" s="121">
        <f t="shared" si="12"/>
        <v>575</v>
      </c>
      <c r="O49" s="57">
        <f t="shared" si="6"/>
        <v>1520</v>
      </c>
      <c r="P49" s="49">
        <f t="shared" si="7"/>
        <v>3545.0000000000005</v>
      </c>
      <c r="Q49" s="59">
        <v>0</v>
      </c>
      <c r="R49" s="57">
        <f>SUM(K49:P49)</f>
        <v>10650</v>
      </c>
      <c r="S49" s="57">
        <f>+J49+K49+L49+O49+Q49</f>
        <v>4834</v>
      </c>
      <c r="T49" s="57">
        <f t="shared" si="10"/>
        <v>7670</v>
      </c>
      <c r="U49" s="60">
        <f>+I49-S49</f>
        <v>45166</v>
      </c>
      <c r="V49" s="53">
        <v>112</v>
      </c>
    </row>
    <row r="50" spans="1:22" s="21" customFormat="1" ht="15" customHeight="1" x14ac:dyDescent="0.3">
      <c r="A50" s="44">
        <v>11</v>
      </c>
      <c r="B50" s="118" t="s">
        <v>68</v>
      </c>
      <c r="C50" s="54" t="s">
        <v>38</v>
      </c>
      <c r="D50" s="56" t="s">
        <v>56</v>
      </c>
      <c r="E50" s="56" t="s">
        <v>69</v>
      </c>
      <c r="F50" s="56" t="s">
        <v>36</v>
      </c>
      <c r="G50" s="127">
        <v>44790</v>
      </c>
      <c r="H50" s="125">
        <v>44974</v>
      </c>
      <c r="I50" s="121">
        <v>70000</v>
      </c>
      <c r="J50" s="84">
        <v>4763.5</v>
      </c>
      <c r="K50" s="122">
        <v>25</v>
      </c>
      <c r="L50" s="49">
        <f t="shared" si="4"/>
        <v>2009</v>
      </c>
      <c r="M50" s="50">
        <f t="shared" si="5"/>
        <v>4970</v>
      </c>
      <c r="N50" s="57">
        <v>748.08</v>
      </c>
      <c r="O50" s="57">
        <f t="shared" si="6"/>
        <v>2128</v>
      </c>
      <c r="P50" s="49">
        <f t="shared" si="7"/>
        <v>4963</v>
      </c>
      <c r="Q50" s="59">
        <v>3024.9</v>
      </c>
      <c r="R50" s="57">
        <f t="shared" si="8"/>
        <v>14843.08</v>
      </c>
      <c r="S50" s="57">
        <f t="shared" si="9"/>
        <v>11950.4</v>
      </c>
      <c r="T50" s="57">
        <f t="shared" si="10"/>
        <v>10681.08</v>
      </c>
      <c r="U50" s="60">
        <f t="shared" si="11"/>
        <v>58049.599999999999</v>
      </c>
      <c r="V50" s="53">
        <v>112</v>
      </c>
    </row>
    <row r="51" spans="1:22" s="21" customFormat="1" ht="15" customHeight="1" thickBot="1" x14ac:dyDescent="0.35">
      <c r="A51" s="44">
        <v>12</v>
      </c>
      <c r="B51" s="112" t="s">
        <v>70</v>
      </c>
      <c r="C51" s="100" t="s">
        <v>34</v>
      </c>
      <c r="D51" s="98" t="s">
        <v>56</v>
      </c>
      <c r="E51" s="98" t="s">
        <v>50</v>
      </c>
      <c r="F51" s="98" t="s">
        <v>36</v>
      </c>
      <c r="G51" s="125">
        <v>44805</v>
      </c>
      <c r="H51" s="125">
        <v>44986</v>
      </c>
      <c r="I51" s="101">
        <v>28350</v>
      </c>
      <c r="J51" s="102">
        <v>0</v>
      </c>
      <c r="K51" s="102">
        <v>25</v>
      </c>
      <c r="L51" s="87">
        <f t="shared" si="4"/>
        <v>813.64499999999998</v>
      </c>
      <c r="M51" s="128">
        <f t="shared" si="5"/>
        <v>2012.85</v>
      </c>
      <c r="N51" s="101">
        <f>I51*1.15%</f>
        <v>326.02499999999998</v>
      </c>
      <c r="O51" s="87">
        <f t="shared" si="6"/>
        <v>861.84</v>
      </c>
      <c r="P51" s="87">
        <f t="shared" si="7"/>
        <v>2010.0150000000001</v>
      </c>
      <c r="Q51" s="89">
        <v>0</v>
      </c>
      <c r="R51" s="115">
        <f t="shared" si="8"/>
        <v>6049.375</v>
      </c>
      <c r="S51" s="115">
        <f t="shared" si="9"/>
        <v>1700.4850000000001</v>
      </c>
      <c r="T51" s="115">
        <f t="shared" si="10"/>
        <v>4348.8900000000003</v>
      </c>
      <c r="U51" s="117">
        <f t="shared" si="11"/>
        <v>26649.514999999999</v>
      </c>
      <c r="V51" s="129">
        <v>112</v>
      </c>
    </row>
    <row r="52" spans="1:22" s="21" customFormat="1" ht="15" customHeight="1" thickBot="1" x14ac:dyDescent="0.35">
      <c r="A52" s="109"/>
      <c r="B52" s="109"/>
      <c r="C52" s="109"/>
      <c r="D52" s="109"/>
      <c r="E52" s="109"/>
      <c r="F52" s="109"/>
      <c r="G52" s="109"/>
      <c r="H52" s="109"/>
      <c r="I52" s="110">
        <f>SUM(I40:I51)</f>
        <v>721350</v>
      </c>
      <c r="J52" s="110">
        <f>SUM(J40:J51)</f>
        <v>49216.41</v>
      </c>
      <c r="K52" s="110">
        <f t="shared" ref="K52:U52" si="13">SUM(K40:K51)</f>
        <v>300</v>
      </c>
      <c r="L52" s="110">
        <f t="shared" si="13"/>
        <v>20702.744999999999</v>
      </c>
      <c r="M52" s="110">
        <f t="shared" si="13"/>
        <v>51215.85</v>
      </c>
      <c r="N52" s="110">
        <f t="shared" si="13"/>
        <v>7170.2649999999994</v>
      </c>
      <c r="O52" s="110">
        <f t="shared" si="13"/>
        <v>21929.040000000001</v>
      </c>
      <c r="P52" s="110">
        <f t="shared" si="13"/>
        <v>51143.715000000004</v>
      </c>
      <c r="Q52" s="110">
        <f>SUM(Q40:Q51)</f>
        <v>3024.9</v>
      </c>
      <c r="R52" s="110">
        <f t="shared" si="13"/>
        <v>152461.61499999999</v>
      </c>
      <c r="S52" s="110">
        <f t="shared" si="13"/>
        <v>95173.094999999987</v>
      </c>
      <c r="T52" s="110">
        <f t="shared" si="13"/>
        <v>109529.83</v>
      </c>
      <c r="U52" s="110">
        <f t="shared" si="13"/>
        <v>626176.90500000003</v>
      </c>
      <c r="V52" s="111"/>
    </row>
    <row r="53" spans="1:22" s="21" customFormat="1" ht="8.1" customHeight="1" thickBot="1" x14ac:dyDescent="0.35">
      <c r="A53" s="30"/>
      <c r="C53" s="130"/>
      <c r="D53" s="30"/>
      <c r="E53" s="130"/>
      <c r="F53" s="130"/>
      <c r="G53" s="131"/>
      <c r="H53" s="131"/>
      <c r="I53" s="132"/>
      <c r="J53" s="133"/>
      <c r="K53" s="133"/>
      <c r="L53" s="132"/>
      <c r="M53" s="133"/>
      <c r="N53" s="134"/>
      <c r="O53" s="134"/>
      <c r="P53" s="134"/>
      <c r="Q53" s="135"/>
      <c r="R53" s="134"/>
      <c r="S53" s="134"/>
      <c r="T53" s="134"/>
      <c r="U53" s="136"/>
      <c r="V53" s="32"/>
    </row>
    <row r="54" spans="1:22" s="21" customFormat="1" ht="15" customHeight="1" thickBot="1" x14ac:dyDescent="0.35">
      <c r="A54" s="16" t="s">
        <v>71</v>
      </c>
      <c r="B54" s="17"/>
      <c r="C54" s="17"/>
      <c r="D54" s="17"/>
      <c r="E54" s="18"/>
      <c r="F54" s="16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8"/>
    </row>
    <row r="55" spans="1:22" s="21" customFormat="1" ht="18" customHeight="1" x14ac:dyDescent="0.3">
      <c r="A55" s="42">
        <v>1</v>
      </c>
      <c r="B55" s="137" t="s">
        <v>72</v>
      </c>
      <c r="C55" s="54" t="s">
        <v>34</v>
      </c>
      <c r="D55" s="138" t="s">
        <v>71</v>
      </c>
      <c r="E55" s="42" t="s">
        <v>73</v>
      </c>
      <c r="F55" s="138" t="s">
        <v>36</v>
      </c>
      <c r="G55" s="125">
        <v>44805</v>
      </c>
      <c r="H55" s="125">
        <v>44986</v>
      </c>
      <c r="I55" s="139">
        <v>60000</v>
      </c>
      <c r="J55" s="114">
        <f>3486.68</f>
        <v>3486.68</v>
      </c>
      <c r="K55" s="114">
        <v>25</v>
      </c>
      <c r="L55" s="140">
        <f>+I55*2.87%</f>
        <v>1722</v>
      </c>
      <c r="M55" s="141">
        <f>+I55*7.1%</f>
        <v>4260</v>
      </c>
      <c r="N55" s="121">
        <f>I55*1.15%</f>
        <v>690</v>
      </c>
      <c r="O55" s="140">
        <f>+I55*3.04%</f>
        <v>1824</v>
      </c>
      <c r="P55" s="140">
        <f>+I55*7.09%</f>
        <v>4254</v>
      </c>
      <c r="Q55" s="142">
        <v>0</v>
      </c>
      <c r="R55" s="140">
        <f>SUM(K55:P55)</f>
        <v>12775</v>
      </c>
      <c r="S55" s="140">
        <f>+J55+K55+L55+O55+Q55</f>
        <v>7057.68</v>
      </c>
      <c r="T55" s="140">
        <f>+M55+N55+P55</f>
        <v>9204</v>
      </c>
      <c r="U55" s="143">
        <f>+I55-S55</f>
        <v>52942.32</v>
      </c>
      <c r="V55" s="120">
        <v>112</v>
      </c>
    </row>
    <row r="56" spans="1:22" s="21" customFormat="1" ht="18" customHeight="1" thickBot="1" x14ac:dyDescent="0.35">
      <c r="A56" s="98">
        <v>2</v>
      </c>
      <c r="B56" s="112" t="s">
        <v>74</v>
      </c>
      <c r="C56" s="100" t="s">
        <v>38</v>
      </c>
      <c r="D56" s="98" t="s">
        <v>71</v>
      </c>
      <c r="E56" s="100" t="s">
        <v>75</v>
      </c>
      <c r="F56" s="82" t="s">
        <v>36</v>
      </c>
      <c r="G56" s="46">
        <v>44866</v>
      </c>
      <c r="H56" s="46">
        <v>45047</v>
      </c>
      <c r="I56" s="101">
        <v>50000</v>
      </c>
      <c r="J56" s="116">
        <f>1854</f>
        <v>1854</v>
      </c>
      <c r="K56" s="102">
        <v>25</v>
      </c>
      <c r="L56" s="115">
        <f>+I56*2.87%</f>
        <v>1435</v>
      </c>
      <c r="M56" s="116">
        <f>+I56*7.1%</f>
        <v>3549.9999999999995</v>
      </c>
      <c r="N56" s="101">
        <f>I56*1.15%</f>
        <v>575</v>
      </c>
      <c r="O56" s="115">
        <f>+I56*3.04%</f>
        <v>1520</v>
      </c>
      <c r="P56" s="115">
        <f>+I56*7.09%</f>
        <v>3545.0000000000005</v>
      </c>
      <c r="Q56" s="105">
        <v>0</v>
      </c>
      <c r="R56" s="115">
        <f>SUM(K56:P56)</f>
        <v>10650</v>
      </c>
      <c r="S56" s="115">
        <f>+J56+K56+L56+O56+Q56</f>
        <v>4834</v>
      </c>
      <c r="T56" s="115">
        <f>+M56+N56+P56</f>
        <v>7670</v>
      </c>
      <c r="U56" s="117">
        <f>+I56-S56</f>
        <v>45166</v>
      </c>
      <c r="V56" s="144">
        <v>112</v>
      </c>
    </row>
    <row r="57" spans="1:22" s="21" customFormat="1" ht="15" customHeight="1" thickBot="1" x14ac:dyDescent="0.35">
      <c r="A57" s="109"/>
      <c r="B57" s="109"/>
      <c r="C57" s="109"/>
      <c r="D57" s="109"/>
      <c r="E57" s="109"/>
      <c r="F57" s="109"/>
      <c r="G57" s="109"/>
      <c r="H57" s="109"/>
      <c r="I57" s="110">
        <f>SUM(I55:I56)</f>
        <v>110000</v>
      </c>
      <c r="J57" s="110">
        <f>SUM(J55:J56)</f>
        <v>5340.68</v>
      </c>
      <c r="K57" s="110">
        <f t="shared" ref="K57:U57" si="14">SUM(K55:K56)</f>
        <v>50</v>
      </c>
      <c r="L57" s="110">
        <f t="shared" si="14"/>
        <v>3157</v>
      </c>
      <c r="M57" s="110">
        <f t="shared" si="14"/>
        <v>7810</v>
      </c>
      <c r="N57" s="110">
        <f t="shared" si="14"/>
        <v>1265</v>
      </c>
      <c r="O57" s="110">
        <f t="shared" si="14"/>
        <v>3344</v>
      </c>
      <c r="P57" s="110">
        <f t="shared" si="14"/>
        <v>7799</v>
      </c>
      <c r="Q57" s="110">
        <f t="shared" si="14"/>
        <v>0</v>
      </c>
      <c r="R57" s="110">
        <f t="shared" si="14"/>
        <v>23425</v>
      </c>
      <c r="S57" s="110">
        <f t="shared" si="14"/>
        <v>11891.68</v>
      </c>
      <c r="T57" s="110">
        <f t="shared" si="14"/>
        <v>16874</v>
      </c>
      <c r="U57" s="110">
        <f t="shared" si="14"/>
        <v>98108.32</v>
      </c>
      <c r="V57" s="111"/>
    </row>
    <row r="58" spans="1:22" s="21" customFormat="1" ht="8.1" customHeight="1" thickBot="1" x14ac:dyDescent="0.35">
      <c r="A58" s="9"/>
      <c r="B58" s="10"/>
      <c r="C58" s="9"/>
      <c r="D58" s="10"/>
      <c r="E58" s="10"/>
      <c r="F58" s="9"/>
      <c r="G58" s="9"/>
      <c r="H58" s="9"/>
      <c r="I58" s="10"/>
      <c r="J58" s="3"/>
      <c r="K58" s="3"/>
      <c r="L58" s="10"/>
      <c r="M58" s="3"/>
      <c r="N58" s="10"/>
      <c r="O58" s="10"/>
      <c r="P58" s="10"/>
      <c r="Q58" s="4"/>
      <c r="R58" s="10"/>
      <c r="S58" s="10"/>
      <c r="T58" s="10"/>
      <c r="U58" s="10"/>
      <c r="V58" s="10"/>
    </row>
    <row r="59" spans="1:22" s="21" customFormat="1" ht="15" customHeight="1" thickBot="1" x14ac:dyDescent="0.35">
      <c r="A59" s="35" t="s">
        <v>76</v>
      </c>
      <c r="B59" s="36"/>
      <c r="C59" s="36"/>
      <c r="D59" s="36"/>
      <c r="E59" s="37"/>
      <c r="F59" s="16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8"/>
    </row>
    <row r="60" spans="1:22" s="21" customFormat="1" ht="30" customHeight="1" thickBot="1" x14ac:dyDescent="0.35">
      <c r="A60" s="44">
        <v>1</v>
      </c>
      <c r="B60" s="118" t="s">
        <v>77</v>
      </c>
      <c r="C60" s="44" t="s">
        <v>38</v>
      </c>
      <c r="D60" s="100" t="s">
        <v>76</v>
      </c>
      <c r="E60" s="45" t="s">
        <v>78</v>
      </c>
      <c r="F60" s="45" t="s">
        <v>36</v>
      </c>
      <c r="G60" s="46">
        <v>44743</v>
      </c>
      <c r="H60" s="46">
        <v>44927</v>
      </c>
      <c r="I60" s="119">
        <v>75000</v>
      </c>
      <c r="J60" s="50">
        <f>6309.38</f>
        <v>6309.38</v>
      </c>
      <c r="K60" s="122">
        <v>25</v>
      </c>
      <c r="L60" s="57">
        <f>+I60*2.87%</f>
        <v>2152.5</v>
      </c>
      <c r="M60" s="58">
        <f>+I60*7.1%</f>
        <v>5324.9999999999991</v>
      </c>
      <c r="N60" s="57">
        <v>748.08</v>
      </c>
      <c r="O60" s="57">
        <f>+I60*3.04%</f>
        <v>2280</v>
      </c>
      <c r="P60" s="57">
        <f>+I60*7.09%</f>
        <v>5317.5</v>
      </c>
      <c r="Q60" s="59">
        <v>0</v>
      </c>
      <c r="R60" s="57">
        <f>SUM(K60:P60)</f>
        <v>15848.08</v>
      </c>
      <c r="S60" s="57">
        <f>+J60+K60+L60+O60+Q60</f>
        <v>10766.880000000001</v>
      </c>
      <c r="T60" s="57">
        <f>+M60+N60+P60</f>
        <v>11390.579999999998</v>
      </c>
      <c r="U60" s="60">
        <f>+I60-S60</f>
        <v>64233.119999999995</v>
      </c>
      <c r="V60" s="53">
        <v>112</v>
      </c>
    </row>
    <row r="61" spans="1:22" s="21" customFormat="1" ht="15" customHeight="1" thickBot="1" x14ac:dyDescent="0.35">
      <c r="A61" s="109"/>
      <c r="B61" s="109"/>
      <c r="C61" s="109"/>
      <c r="D61" s="109"/>
      <c r="E61" s="109"/>
      <c r="F61" s="109"/>
      <c r="G61" s="109"/>
      <c r="H61" s="109"/>
      <c r="I61" s="110">
        <f>SUM(I60)</f>
        <v>75000</v>
      </c>
      <c r="J61" s="110">
        <f>SUM(J60)</f>
        <v>6309.38</v>
      </c>
      <c r="K61" s="110">
        <f t="shared" ref="K61:U61" si="15">SUM(K60)</f>
        <v>25</v>
      </c>
      <c r="L61" s="110">
        <f t="shared" si="15"/>
        <v>2152.5</v>
      </c>
      <c r="M61" s="110">
        <f t="shared" si="15"/>
        <v>5324.9999999999991</v>
      </c>
      <c r="N61" s="110">
        <f t="shared" si="15"/>
        <v>748.08</v>
      </c>
      <c r="O61" s="110">
        <f t="shared" si="15"/>
        <v>2280</v>
      </c>
      <c r="P61" s="110">
        <f t="shared" si="15"/>
        <v>5317.5</v>
      </c>
      <c r="Q61" s="110">
        <f t="shared" si="15"/>
        <v>0</v>
      </c>
      <c r="R61" s="110">
        <f t="shared" si="15"/>
        <v>15848.08</v>
      </c>
      <c r="S61" s="110">
        <f t="shared" si="15"/>
        <v>10766.880000000001</v>
      </c>
      <c r="T61" s="110">
        <f t="shared" si="15"/>
        <v>11390.579999999998</v>
      </c>
      <c r="U61" s="110">
        <f t="shared" si="15"/>
        <v>64233.119999999995</v>
      </c>
      <c r="V61" s="111"/>
    </row>
    <row r="62" spans="1:22" s="21" customFormat="1" ht="6" customHeight="1" thickBot="1" x14ac:dyDescent="0.35">
      <c r="A62" s="9"/>
      <c r="B62" s="10"/>
      <c r="C62" s="9"/>
      <c r="D62" s="10"/>
      <c r="E62" s="10"/>
      <c r="F62" s="9"/>
      <c r="G62" s="9"/>
      <c r="H62" s="9"/>
      <c r="I62" s="10"/>
      <c r="J62" s="3"/>
      <c r="K62" s="3"/>
      <c r="L62" s="10"/>
      <c r="M62" s="3"/>
      <c r="N62" s="10"/>
      <c r="O62" s="10"/>
      <c r="P62" s="10"/>
      <c r="Q62" s="4"/>
      <c r="R62" s="10"/>
      <c r="S62" s="10"/>
      <c r="T62" s="10"/>
      <c r="U62" s="10"/>
      <c r="V62" s="10"/>
    </row>
    <row r="63" spans="1:22" s="21" customFormat="1" ht="15" customHeight="1" thickBot="1" x14ac:dyDescent="0.35">
      <c r="A63" s="145" t="s">
        <v>79</v>
      </c>
      <c r="B63" s="146"/>
      <c r="C63" s="36"/>
      <c r="D63" s="36"/>
      <c r="E63" s="37"/>
      <c r="F63" s="35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7"/>
    </row>
    <row r="64" spans="1:22" s="21" customFormat="1" ht="30" customHeight="1" x14ac:dyDescent="0.3">
      <c r="A64" s="42">
        <v>1</v>
      </c>
      <c r="B64" s="137" t="s">
        <v>80</v>
      </c>
      <c r="C64" s="138" t="s">
        <v>38</v>
      </c>
      <c r="D64" s="100" t="s">
        <v>79</v>
      </c>
      <c r="E64" s="42" t="s">
        <v>81</v>
      </c>
      <c r="F64" s="138" t="s">
        <v>36</v>
      </c>
      <c r="G64" s="125">
        <v>44805</v>
      </c>
      <c r="H64" s="125">
        <v>44986</v>
      </c>
      <c r="I64" s="140">
        <v>120000</v>
      </c>
      <c r="J64" s="141">
        <v>16809.87</v>
      </c>
      <c r="K64" s="141">
        <v>25</v>
      </c>
      <c r="L64" s="140">
        <f>+I64*2.87%</f>
        <v>3444</v>
      </c>
      <c r="M64" s="141">
        <f>+I64*7.1%</f>
        <v>8520</v>
      </c>
      <c r="N64" s="57">
        <v>748.08</v>
      </c>
      <c r="O64" s="140">
        <f>+I64*3.04%</f>
        <v>3648</v>
      </c>
      <c r="P64" s="140">
        <f>+I64*7.09%</f>
        <v>8508</v>
      </c>
      <c r="Q64" s="142">
        <v>0</v>
      </c>
      <c r="R64" s="140">
        <f>SUM(K64:P64)</f>
        <v>24893.08</v>
      </c>
      <c r="S64" s="140">
        <f>+J64+K64+L64+O64+Q64</f>
        <v>23926.87</v>
      </c>
      <c r="T64" s="140">
        <f>+M64+N64+P64</f>
        <v>17776.080000000002</v>
      </c>
      <c r="U64" s="143">
        <f>+I64-S64</f>
        <v>96073.13</v>
      </c>
      <c r="V64" s="120">
        <v>112</v>
      </c>
    </row>
    <row r="65" spans="1:22" s="21" customFormat="1" ht="30" customHeight="1" x14ac:dyDescent="0.3">
      <c r="A65" s="54">
        <v>2</v>
      </c>
      <c r="B65" s="112" t="s">
        <v>82</v>
      </c>
      <c r="C65" s="98" t="s">
        <v>34</v>
      </c>
      <c r="D65" s="100" t="s">
        <v>79</v>
      </c>
      <c r="E65" s="100" t="s">
        <v>83</v>
      </c>
      <c r="F65" s="98" t="s">
        <v>36</v>
      </c>
      <c r="G65" s="46">
        <v>44866</v>
      </c>
      <c r="H65" s="46">
        <v>45047</v>
      </c>
      <c r="I65" s="57">
        <v>80000</v>
      </c>
      <c r="J65" s="58">
        <v>6645.3</v>
      </c>
      <c r="K65" s="58">
        <v>25</v>
      </c>
      <c r="L65" s="57">
        <f>+I65*2.87%</f>
        <v>2296</v>
      </c>
      <c r="M65" s="58">
        <f>+I65*7.1%</f>
        <v>5679.9999999999991</v>
      </c>
      <c r="N65" s="57">
        <v>748.08</v>
      </c>
      <c r="O65" s="57">
        <f>+I65*3.04%</f>
        <v>2432</v>
      </c>
      <c r="P65" s="57">
        <f>+I65*7.09%</f>
        <v>5672</v>
      </c>
      <c r="Q65" s="59">
        <v>3024.9</v>
      </c>
      <c r="R65" s="57">
        <f>SUM(K65:P65)</f>
        <v>16853.080000000002</v>
      </c>
      <c r="S65" s="57">
        <f>+J65+K65+L65+O65+Q65</f>
        <v>14423.199999999999</v>
      </c>
      <c r="T65" s="57">
        <f>+M65+N65+P65</f>
        <v>12100.079999999998</v>
      </c>
      <c r="U65" s="60">
        <f>+I65-S65</f>
        <v>65576.800000000003</v>
      </c>
      <c r="V65" s="61">
        <v>112</v>
      </c>
    </row>
    <row r="66" spans="1:22" s="21" customFormat="1" ht="30" customHeight="1" x14ac:dyDescent="0.3">
      <c r="A66" s="54">
        <v>3</v>
      </c>
      <c r="B66" s="147" t="s">
        <v>84</v>
      </c>
      <c r="C66" s="56" t="s">
        <v>38</v>
      </c>
      <c r="D66" s="100" t="s">
        <v>79</v>
      </c>
      <c r="E66" s="54" t="s">
        <v>85</v>
      </c>
      <c r="F66" s="56" t="s">
        <v>36</v>
      </c>
      <c r="G66" s="46">
        <v>44805</v>
      </c>
      <c r="H66" s="46">
        <v>44986</v>
      </c>
      <c r="I66" s="57">
        <v>50000</v>
      </c>
      <c r="J66" s="58">
        <f>1854</f>
        <v>1854</v>
      </c>
      <c r="K66" s="122">
        <v>25</v>
      </c>
      <c r="L66" s="57">
        <f>+I66*2.87%</f>
        <v>1435</v>
      </c>
      <c r="M66" s="58">
        <f>+I66*7.1%</f>
        <v>3549.9999999999995</v>
      </c>
      <c r="N66" s="121">
        <f>I66*1.15%</f>
        <v>575</v>
      </c>
      <c r="O66" s="57">
        <f>+I66*3.04%</f>
        <v>1520</v>
      </c>
      <c r="P66" s="57">
        <f>+I66*7.09%</f>
        <v>3545.0000000000005</v>
      </c>
      <c r="Q66" s="59">
        <v>0</v>
      </c>
      <c r="R66" s="57">
        <f>SUM(K66:P66)</f>
        <v>10650</v>
      </c>
      <c r="S66" s="57">
        <f>+J66+K66+L66+O66+Q66</f>
        <v>4834</v>
      </c>
      <c r="T66" s="57">
        <f>+M66+N66+P66</f>
        <v>7670</v>
      </c>
      <c r="U66" s="60">
        <f>+I66-S66</f>
        <v>45166</v>
      </c>
      <c r="V66" s="61">
        <v>112</v>
      </c>
    </row>
    <row r="67" spans="1:22" s="21" customFormat="1" ht="38.1" customHeight="1" thickBot="1" x14ac:dyDescent="0.35">
      <c r="A67" s="65">
        <v>4</v>
      </c>
      <c r="B67" s="147" t="s">
        <v>86</v>
      </c>
      <c r="C67" s="100" t="s">
        <v>34</v>
      </c>
      <c r="D67" s="100" t="s">
        <v>79</v>
      </c>
      <c r="E67" s="54" t="s">
        <v>87</v>
      </c>
      <c r="F67" s="56" t="s">
        <v>36</v>
      </c>
      <c r="G67" s="46">
        <v>44835</v>
      </c>
      <c r="H67" s="46">
        <v>45017</v>
      </c>
      <c r="I67" s="148">
        <v>34000</v>
      </c>
      <c r="J67" s="69">
        <v>0</v>
      </c>
      <c r="K67" s="149">
        <v>25</v>
      </c>
      <c r="L67" s="70">
        <f>+I67*2.87%</f>
        <v>975.8</v>
      </c>
      <c r="M67" s="69">
        <f>+I67*7.1%</f>
        <v>2414</v>
      </c>
      <c r="N67" s="70">
        <f>+I67*1.15%</f>
        <v>391</v>
      </c>
      <c r="O67" s="70">
        <f>+I67*3.04%</f>
        <v>1033.5999999999999</v>
      </c>
      <c r="P67" s="70">
        <f>+I67*7.09%</f>
        <v>2410.6000000000004</v>
      </c>
      <c r="Q67" s="71">
        <v>0</v>
      </c>
      <c r="R67" s="70">
        <f>SUM(K67:P67)</f>
        <v>7250</v>
      </c>
      <c r="S67" s="70">
        <f>+J67+K67+L67+O67+Q67</f>
        <v>2034.3999999999999</v>
      </c>
      <c r="T67" s="70">
        <f>+M67+N67+P67</f>
        <v>5215.6000000000004</v>
      </c>
      <c r="U67" s="72">
        <f>+I67-S67</f>
        <v>31965.599999999999</v>
      </c>
      <c r="V67" s="73">
        <v>112</v>
      </c>
    </row>
    <row r="68" spans="1:22" s="21" customFormat="1" ht="15" customHeight="1" thickBot="1" x14ac:dyDescent="0.35">
      <c r="A68" s="109"/>
      <c r="B68" s="109"/>
      <c r="C68" s="109"/>
      <c r="D68" s="109"/>
      <c r="E68" s="109"/>
      <c r="F68" s="109"/>
      <c r="G68" s="109"/>
      <c r="H68" s="109"/>
      <c r="I68" s="110">
        <f>SUM(I64:I67)</f>
        <v>284000</v>
      </c>
      <c r="J68" s="110">
        <f>SUM(J64:J67)</f>
        <v>25309.17</v>
      </c>
      <c r="K68" s="110">
        <f t="shared" ref="K68:U68" si="16">SUM(K64:K67)</f>
        <v>100</v>
      </c>
      <c r="L68" s="110">
        <f t="shared" si="16"/>
        <v>8150.8</v>
      </c>
      <c r="M68" s="110">
        <f t="shared" si="16"/>
        <v>20164</v>
      </c>
      <c r="N68" s="110">
        <f t="shared" si="16"/>
        <v>2462.16</v>
      </c>
      <c r="O68" s="110">
        <f t="shared" si="16"/>
        <v>8633.6</v>
      </c>
      <c r="P68" s="110">
        <f t="shared" si="16"/>
        <v>20135.599999999999</v>
      </c>
      <c r="Q68" s="110">
        <f>SUM(Q64:Q67)</f>
        <v>3024.9</v>
      </c>
      <c r="R68" s="110">
        <f t="shared" si="16"/>
        <v>59646.16</v>
      </c>
      <c r="S68" s="110">
        <f t="shared" si="16"/>
        <v>45218.47</v>
      </c>
      <c r="T68" s="110">
        <f t="shared" si="16"/>
        <v>42761.760000000002</v>
      </c>
      <c r="U68" s="110">
        <f t="shared" si="16"/>
        <v>238781.53</v>
      </c>
      <c r="V68" s="111"/>
    </row>
    <row r="69" spans="1:22" s="21" customFormat="1" ht="15" hidden="1" customHeight="1" thickBot="1" x14ac:dyDescent="0.35">
      <c r="A69" s="150" t="s">
        <v>88</v>
      </c>
      <c r="B69" s="150"/>
      <c r="C69" s="150"/>
      <c r="D69" s="150"/>
      <c r="E69" s="150"/>
      <c r="F69" s="150"/>
      <c r="G69" s="150"/>
      <c r="H69" s="150"/>
      <c r="I69" s="150"/>
      <c r="J69" s="150"/>
      <c r="K69" s="150"/>
      <c r="L69" s="150"/>
      <c r="M69" s="150"/>
      <c r="N69" s="150"/>
      <c r="O69" s="150"/>
      <c r="P69" s="150"/>
      <c r="Q69" s="150"/>
      <c r="R69" s="150"/>
      <c r="S69" s="150"/>
      <c r="T69" s="150"/>
      <c r="U69" s="150"/>
      <c r="V69" s="150"/>
    </row>
    <row r="70" spans="1:22" s="21" customFormat="1" ht="15" hidden="1" customHeight="1" thickBot="1" x14ac:dyDescent="0.35">
      <c r="A70" s="130"/>
      <c r="C70" s="130"/>
      <c r="G70" s="130"/>
      <c r="H70" s="130"/>
      <c r="J70" s="151"/>
      <c r="K70" s="151"/>
      <c r="M70" s="151"/>
      <c r="Q70" s="152"/>
    </row>
    <row r="71" spans="1:22" s="21" customFormat="1" ht="15" hidden="1" customHeight="1" thickBot="1" x14ac:dyDescent="0.35">
      <c r="A71" s="153"/>
      <c r="B71" s="153"/>
      <c r="C71" s="153"/>
      <c r="D71" s="153"/>
      <c r="E71" s="153"/>
      <c r="F71" s="153"/>
      <c r="G71" s="153"/>
      <c r="H71" s="153"/>
      <c r="I71" s="136">
        <v>0</v>
      </c>
      <c r="J71" s="154">
        <v>0</v>
      </c>
      <c r="K71" s="154">
        <v>0</v>
      </c>
      <c r="L71" s="136">
        <v>0</v>
      </c>
      <c r="M71" s="154">
        <v>0</v>
      </c>
      <c r="N71" s="136">
        <v>0</v>
      </c>
      <c r="O71" s="136">
        <v>0</v>
      </c>
      <c r="P71" s="136">
        <v>0</v>
      </c>
      <c r="Q71" s="152">
        <v>0</v>
      </c>
      <c r="R71" s="136">
        <v>0</v>
      </c>
      <c r="S71" s="136">
        <v>0</v>
      </c>
      <c r="T71" s="136">
        <v>0</v>
      </c>
      <c r="U71" s="136">
        <v>0</v>
      </c>
      <c r="V71" s="32"/>
    </row>
    <row r="72" spans="1:22" s="21" customFormat="1" ht="8.1" customHeight="1" thickBot="1" x14ac:dyDescent="0.35">
      <c r="A72" s="30"/>
      <c r="B72" s="155"/>
      <c r="C72" s="155"/>
      <c r="D72" s="155"/>
      <c r="E72" s="155"/>
      <c r="F72" s="155"/>
      <c r="G72" s="155"/>
      <c r="H72" s="155"/>
      <c r="I72" s="136"/>
      <c r="J72" s="154"/>
      <c r="K72" s="154"/>
      <c r="L72" s="136"/>
      <c r="M72" s="154"/>
      <c r="N72" s="136"/>
      <c r="O72" s="136"/>
      <c r="P72" s="136"/>
      <c r="Q72" s="152"/>
      <c r="R72" s="136"/>
      <c r="S72" s="136"/>
      <c r="T72" s="136"/>
      <c r="U72" s="136"/>
      <c r="V72" s="32"/>
    </row>
    <row r="73" spans="1:22" s="21" customFormat="1" ht="15" customHeight="1" thickBot="1" x14ac:dyDescent="0.35">
      <c r="A73" s="35" t="s">
        <v>89</v>
      </c>
      <c r="B73" s="36"/>
      <c r="C73" s="36"/>
      <c r="D73" s="36"/>
      <c r="E73" s="36"/>
      <c r="F73" s="156"/>
      <c r="G73" s="157"/>
      <c r="H73" s="158"/>
      <c r="I73" s="159"/>
      <c r="J73" s="159"/>
      <c r="K73" s="159"/>
      <c r="L73" s="160"/>
      <c r="M73" s="159"/>
      <c r="N73" s="159"/>
      <c r="O73" s="161"/>
      <c r="P73" s="159"/>
      <c r="Q73" s="162"/>
      <c r="R73" s="159"/>
      <c r="S73" s="159"/>
      <c r="T73" s="156"/>
      <c r="U73" s="156"/>
      <c r="V73" s="163"/>
    </row>
    <row r="74" spans="1:22" s="21" customFormat="1" ht="45.75" customHeight="1" thickBot="1" x14ac:dyDescent="0.35">
      <c r="A74" s="42">
        <v>1</v>
      </c>
      <c r="B74" s="137" t="s">
        <v>90</v>
      </c>
      <c r="C74" s="138" t="s">
        <v>38</v>
      </c>
      <c r="D74" s="42" t="s">
        <v>91</v>
      </c>
      <c r="E74" s="42" t="s">
        <v>92</v>
      </c>
      <c r="F74" s="138" t="s">
        <v>36</v>
      </c>
      <c r="G74" s="125">
        <v>44805</v>
      </c>
      <c r="H74" s="125">
        <v>44986</v>
      </c>
      <c r="I74" s="139">
        <v>50000</v>
      </c>
      <c r="J74" s="141">
        <f>1854</f>
        <v>1854</v>
      </c>
      <c r="K74" s="114">
        <v>25</v>
      </c>
      <c r="L74" s="140">
        <f>+I74*2.87%</f>
        <v>1435</v>
      </c>
      <c r="M74" s="141">
        <f>+I74*7.1%</f>
        <v>3549.9999999999995</v>
      </c>
      <c r="N74" s="140">
        <f>+I74*1.15%</f>
        <v>575</v>
      </c>
      <c r="O74" s="140">
        <f>+I74*3.04%</f>
        <v>1520</v>
      </c>
      <c r="P74" s="140">
        <f>+I74*7.09%</f>
        <v>3545.0000000000005</v>
      </c>
      <c r="Q74" s="142">
        <v>0</v>
      </c>
      <c r="R74" s="140">
        <f>SUM(K74:P74)</f>
        <v>10650</v>
      </c>
      <c r="S74" s="140">
        <f>+J74+K74+L74+O74+Q74</f>
        <v>4834</v>
      </c>
      <c r="T74" s="140">
        <f>+M74+N74+P74</f>
        <v>7670</v>
      </c>
      <c r="U74" s="143">
        <f>+I74-S74</f>
        <v>45166</v>
      </c>
      <c r="V74" s="120">
        <v>112</v>
      </c>
    </row>
    <row r="75" spans="1:22" s="21" customFormat="1" ht="15" customHeight="1" thickBot="1" x14ac:dyDescent="0.35">
      <c r="A75" s="164"/>
      <c r="B75" s="165"/>
      <c r="C75" s="165"/>
      <c r="D75" s="165"/>
      <c r="E75" s="165"/>
      <c r="F75" s="165"/>
      <c r="G75" s="165"/>
      <c r="H75" s="166"/>
      <c r="I75" s="110">
        <f>SUM(I74)</f>
        <v>50000</v>
      </c>
      <c r="J75" s="110">
        <f>SUM(J74)</f>
        <v>1854</v>
      </c>
      <c r="K75" s="110">
        <f t="shared" ref="K75:U75" si="17">SUM(K74)</f>
        <v>25</v>
      </c>
      <c r="L75" s="110">
        <f t="shared" si="17"/>
        <v>1435</v>
      </c>
      <c r="M75" s="110">
        <f t="shared" si="17"/>
        <v>3549.9999999999995</v>
      </c>
      <c r="N75" s="110">
        <f t="shared" si="17"/>
        <v>575</v>
      </c>
      <c r="O75" s="110">
        <f t="shared" si="17"/>
        <v>1520</v>
      </c>
      <c r="P75" s="110">
        <f t="shared" si="17"/>
        <v>3545.0000000000005</v>
      </c>
      <c r="Q75" s="110">
        <f t="shared" si="17"/>
        <v>0</v>
      </c>
      <c r="R75" s="110">
        <f t="shared" si="17"/>
        <v>10650</v>
      </c>
      <c r="S75" s="110">
        <f t="shared" si="17"/>
        <v>4834</v>
      </c>
      <c r="T75" s="110">
        <f t="shared" si="17"/>
        <v>7670</v>
      </c>
      <c r="U75" s="110">
        <f t="shared" si="17"/>
        <v>45166</v>
      </c>
      <c r="V75" s="111"/>
    </row>
    <row r="76" spans="1:22" s="21" customFormat="1" ht="8.1" customHeight="1" thickBot="1" x14ac:dyDescent="0.35">
      <c r="A76" s="30"/>
      <c r="B76" s="155"/>
      <c r="C76" s="155"/>
      <c r="D76" s="155"/>
      <c r="E76" s="155"/>
      <c r="F76" s="155"/>
      <c r="G76" s="155"/>
      <c r="H76" s="155"/>
      <c r="I76" s="136"/>
      <c r="J76" s="154"/>
      <c r="K76" s="154"/>
      <c r="L76" s="136"/>
      <c r="M76" s="154"/>
      <c r="N76" s="136"/>
      <c r="O76" s="136"/>
      <c r="P76" s="136"/>
      <c r="Q76" s="135"/>
      <c r="R76" s="136"/>
      <c r="S76" s="136"/>
      <c r="T76" s="136"/>
      <c r="U76" s="136"/>
      <c r="V76" s="32"/>
    </row>
    <row r="77" spans="1:22" s="21" customFormat="1" ht="15" customHeight="1" thickBot="1" x14ac:dyDescent="0.35">
      <c r="A77" s="35" t="s">
        <v>93</v>
      </c>
      <c r="B77" s="36"/>
      <c r="C77" s="36"/>
      <c r="D77" s="36"/>
      <c r="E77" s="37"/>
      <c r="F77" s="3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7"/>
    </row>
    <row r="78" spans="1:22" s="21" customFormat="1" ht="45" x14ac:dyDescent="0.3">
      <c r="A78" s="42">
        <v>1</v>
      </c>
      <c r="B78" s="167" t="s">
        <v>94</v>
      </c>
      <c r="C78" s="42" t="s">
        <v>38</v>
      </c>
      <c r="D78" s="42" t="s">
        <v>95</v>
      </c>
      <c r="E78" s="42" t="s">
        <v>96</v>
      </c>
      <c r="F78" s="138" t="s">
        <v>36</v>
      </c>
      <c r="G78" s="168">
        <v>44805</v>
      </c>
      <c r="H78" s="168">
        <v>44986</v>
      </c>
      <c r="I78" s="139">
        <v>70000</v>
      </c>
      <c r="J78" s="141">
        <v>5368.48</v>
      </c>
      <c r="K78" s="114">
        <v>25</v>
      </c>
      <c r="L78" s="140">
        <f>+I78*2.87%</f>
        <v>2009</v>
      </c>
      <c r="M78" s="141">
        <f>+I78*7.1%</f>
        <v>4970</v>
      </c>
      <c r="N78" s="139">
        <v>748.08</v>
      </c>
      <c r="O78" s="140">
        <f>+I78*3.04%</f>
        <v>2128</v>
      </c>
      <c r="P78" s="140">
        <f>+I78*7.09%</f>
        <v>4963</v>
      </c>
      <c r="Q78" s="142">
        <v>0</v>
      </c>
      <c r="R78" s="140">
        <f>SUM(K78:P78)</f>
        <v>14843.08</v>
      </c>
      <c r="S78" s="140">
        <f>+J78+K78+L78+O78+Q78</f>
        <v>9530.48</v>
      </c>
      <c r="T78" s="140">
        <f>+M78+N78+P78</f>
        <v>10681.08</v>
      </c>
      <c r="U78" s="143">
        <f>+I78-S78</f>
        <v>60469.520000000004</v>
      </c>
      <c r="V78" s="120">
        <v>112</v>
      </c>
    </row>
    <row r="79" spans="1:22" s="21" customFormat="1" ht="32.1" customHeight="1" thickBot="1" x14ac:dyDescent="0.35">
      <c r="A79" s="169">
        <v>2</v>
      </c>
      <c r="B79" s="170" t="s">
        <v>97</v>
      </c>
      <c r="C79" s="169" t="s">
        <v>98</v>
      </c>
      <c r="D79" s="169" t="s">
        <v>95</v>
      </c>
      <c r="E79" s="44" t="s">
        <v>99</v>
      </c>
      <c r="F79" s="82" t="s">
        <v>36</v>
      </c>
      <c r="G79" s="46">
        <v>44835</v>
      </c>
      <c r="H79" s="46">
        <v>45017</v>
      </c>
      <c r="I79" s="171">
        <v>50000</v>
      </c>
      <c r="J79" s="128">
        <f>1854</f>
        <v>1854</v>
      </c>
      <c r="K79" s="86">
        <v>25</v>
      </c>
      <c r="L79" s="87">
        <f>+I79*2.87%</f>
        <v>1435</v>
      </c>
      <c r="M79" s="128">
        <f>+I79*7.1%</f>
        <v>3549.9999999999995</v>
      </c>
      <c r="N79" s="84">
        <f>I79*1.15%</f>
        <v>575</v>
      </c>
      <c r="O79" s="87">
        <f>+I79*3.04%</f>
        <v>1520</v>
      </c>
      <c r="P79" s="87">
        <f>+I79*7.09%</f>
        <v>3545.0000000000005</v>
      </c>
      <c r="Q79" s="88">
        <v>0</v>
      </c>
      <c r="R79" s="87">
        <f>SUM(K79:P79)</f>
        <v>10650</v>
      </c>
      <c r="S79" s="87">
        <f>+J79+K79+L79+O79+Q79</f>
        <v>4834</v>
      </c>
      <c r="T79" s="87">
        <f>+M79+N79+P79</f>
        <v>7670</v>
      </c>
      <c r="U79" s="89">
        <f>+I79-S79</f>
        <v>45166</v>
      </c>
      <c r="V79" s="129">
        <v>112</v>
      </c>
    </row>
    <row r="80" spans="1:22" s="21" customFormat="1" ht="15" customHeight="1" thickBot="1" x14ac:dyDescent="0.35">
      <c r="A80" s="109"/>
      <c r="B80" s="109"/>
      <c r="C80" s="109"/>
      <c r="D80" s="109"/>
      <c r="E80" s="109"/>
      <c r="F80" s="109"/>
      <c r="G80" s="109"/>
      <c r="H80" s="109"/>
      <c r="I80" s="110">
        <f>SUM(I78:I79)</f>
        <v>120000</v>
      </c>
      <c r="J80" s="110">
        <f t="shared" ref="J80:U80" si="18">SUM(J78:J79)</f>
        <v>7222.48</v>
      </c>
      <c r="K80" s="110">
        <f t="shared" si="18"/>
        <v>50</v>
      </c>
      <c r="L80" s="110">
        <f t="shared" si="18"/>
        <v>3444</v>
      </c>
      <c r="M80" s="110">
        <f t="shared" si="18"/>
        <v>8520</v>
      </c>
      <c r="N80" s="110">
        <f>SUM(N78:N79)</f>
        <v>1323.08</v>
      </c>
      <c r="O80" s="110">
        <f t="shared" si="18"/>
        <v>3648</v>
      </c>
      <c r="P80" s="110">
        <f t="shared" si="18"/>
        <v>8508</v>
      </c>
      <c r="Q80" s="110">
        <f t="shared" si="18"/>
        <v>0</v>
      </c>
      <c r="R80" s="110">
        <f t="shared" si="18"/>
        <v>25493.08</v>
      </c>
      <c r="S80" s="110">
        <f t="shared" si="18"/>
        <v>14364.48</v>
      </c>
      <c r="T80" s="110">
        <f t="shared" si="18"/>
        <v>18351.080000000002</v>
      </c>
      <c r="U80" s="110">
        <f t="shared" si="18"/>
        <v>105635.52</v>
      </c>
      <c r="V80" s="111"/>
    </row>
    <row r="81" spans="1:22" s="21" customFormat="1" ht="8.1" customHeight="1" thickBot="1" x14ac:dyDescent="0.35">
      <c r="A81" s="172"/>
      <c r="B81" s="155"/>
      <c r="C81" s="155"/>
      <c r="D81" s="155"/>
      <c r="E81" s="173"/>
      <c r="F81" s="155"/>
      <c r="G81" s="155"/>
      <c r="H81" s="155"/>
      <c r="I81" s="136"/>
      <c r="J81" s="154"/>
      <c r="K81" s="154"/>
      <c r="L81" s="136"/>
      <c r="M81" s="154"/>
      <c r="N81" s="136"/>
      <c r="O81" s="136"/>
      <c r="P81" s="136"/>
      <c r="Q81" s="135"/>
      <c r="R81" s="136"/>
      <c r="S81" s="136"/>
      <c r="T81" s="136"/>
      <c r="U81" s="136"/>
      <c r="V81" s="32"/>
    </row>
    <row r="82" spans="1:22" s="21" customFormat="1" ht="15" customHeight="1" thickBot="1" x14ac:dyDescent="0.35">
      <c r="A82" s="35" t="s">
        <v>100</v>
      </c>
      <c r="B82" s="36"/>
      <c r="C82" s="36"/>
      <c r="D82" s="36"/>
      <c r="E82" s="37"/>
      <c r="F82" s="35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7"/>
    </row>
    <row r="83" spans="1:22" s="21" customFormat="1" ht="30" x14ac:dyDescent="0.3">
      <c r="A83" s="42">
        <v>1</v>
      </c>
      <c r="B83" s="167" t="s">
        <v>101</v>
      </c>
      <c r="C83" s="42" t="s">
        <v>38</v>
      </c>
      <c r="D83" s="174" t="s">
        <v>102</v>
      </c>
      <c r="E83" s="42" t="s">
        <v>103</v>
      </c>
      <c r="F83" s="138" t="s">
        <v>36</v>
      </c>
      <c r="G83" s="46">
        <v>44835</v>
      </c>
      <c r="H83" s="46">
        <v>45017</v>
      </c>
      <c r="I83" s="139">
        <v>50000</v>
      </c>
      <c r="J83" s="141">
        <f>1854</f>
        <v>1854</v>
      </c>
      <c r="K83" s="114">
        <v>25</v>
      </c>
      <c r="L83" s="140">
        <f>+I83*2.87%</f>
        <v>1435</v>
      </c>
      <c r="M83" s="141">
        <f>+I83*7.1%</f>
        <v>3549.9999999999995</v>
      </c>
      <c r="N83" s="139">
        <f>I83*1.15%</f>
        <v>575</v>
      </c>
      <c r="O83" s="140">
        <f>+I83*3.04%</f>
        <v>1520</v>
      </c>
      <c r="P83" s="140">
        <f>+I83*7.09%</f>
        <v>3545.0000000000005</v>
      </c>
      <c r="Q83" s="142">
        <v>0</v>
      </c>
      <c r="R83" s="140">
        <f>SUM(K83:P83)</f>
        <v>10650</v>
      </c>
      <c r="S83" s="140">
        <f>+J83+K83+L83+O83+Q83</f>
        <v>4834</v>
      </c>
      <c r="T83" s="140">
        <f>+M83+N83+P83</f>
        <v>7670</v>
      </c>
      <c r="U83" s="143">
        <f>+I83-S83</f>
        <v>45166</v>
      </c>
      <c r="V83" s="120">
        <v>112</v>
      </c>
    </row>
    <row r="84" spans="1:22" s="21" customFormat="1" ht="30" customHeight="1" thickBot="1" x14ac:dyDescent="0.35">
      <c r="A84" s="169">
        <v>2</v>
      </c>
      <c r="B84" s="170" t="s">
        <v>104</v>
      </c>
      <c r="C84" s="169" t="s">
        <v>98</v>
      </c>
      <c r="D84" s="175" t="s">
        <v>102</v>
      </c>
      <c r="E84" s="169" t="s">
        <v>103</v>
      </c>
      <c r="F84" s="82" t="s">
        <v>36</v>
      </c>
      <c r="G84" s="125">
        <v>44805</v>
      </c>
      <c r="H84" s="125">
        <v>44986</v>
      </c>
      <c r="I84" s="84">
        <v>50000</v>
      </c>
      <c r="J84" s="128">
        <f>1854</f>
        <v>1854</v>
      </c>
      <c r="K84" s="86">
        <v>25</v>
      </c>
      <c r="L84" s="87">
        <f>+I84*2.87%</f>
        <v>1435</v>
      </c>
      <c r="M84" s="128">
        <f>+I84*7.1%</f>
        <v>3549.9999999999995</v>
      </c>
      <c r="N84" s="84">
        <f>I84*1.15%</f>
        <v>575</v>
      </c>
      <c r="O84" s="87">
        <f>+I84*3.04%</f>
        <v>1520</v>
      </c>
      <c r="P84" s="87">
        <f>+I84*7.09%</f>
        <v>3545.0000000000005</v>
      </c>
      <c r="Q84" s="88">
        <v>0</v>
      </c>
      <c r="R84" s="87">
        <f>SUM(K84:P84)</f>
        <v>10650</v>
      </c>
      <c r="S84" s="87">
        <f>+J84+K84+L84+O84+Q84</f>
        <v>4834</v>
      </c>
      <c r="T84" s="87">
        <f>+M84+N84+P84</f>
        <v>7670</v>
      </c>
      <c r="U84" s="89">
        <f>+I84-S84</f>
        <v>45166</v>
      </c>
      <c r="V84" s="129">
        <v>112</v>
      </c>
    </row>
    <row r="85" spans="1:22" s="21" customFormat="1" ht="15" customHeight="1" thickBot="1" x14ac:dyDescent="0.35">
      <c r="A85" s="109"/>
      <c r="B85" s="109"/>
      <c r="C85" s="109"/>
      <c r="D85" s="109"/>
      <c r="E85" s="109"/>
      <c r="F85" s="109"/>
      <c r="G85" s="109"/>
      <c r="H85" s="109"/>
      <c r="I85" s="110">
        <f>SUM(I83:I84)</f>
        <v>100000</v>
      </c>
      <c r="J85" s="110">
        <f t="shared" ref="J85:U85" si="19">SUM(J83:J84)</f>
        <v>3708</v>
      </c>
      <c r="K85" s="110">
        <f t="shared" si="19"/>
        <v>50</v>
      </c>
      <c r="L85" s="110">
        <f t="shared" si="19"/>
        <v>2870</v>
      </c>
      <c r="M85" s="110">
        <f t="shared" si="19"/>
        <v>7099.9999999999991</v>
      </c>
      <c r="N85" s="110">
        <f t="shared" si="19"/>
        <v>1150</v>
      </c>
      <c r="O85" s="110">
        <f t="shared" si="19"/>
        <v>3040</v>
      </c>
      <c r="P85" s="110">
        <f t="shared" si="19"/>
        <v>7090.0000000000009</v>
      </c>
      <c r="Q85" s="110">
        <f t="shared" si="19"/>
        <v>0</v>
      </c>
      <c r="R85" s="110">
        <f t="shared" si="19"/>
        <v>21300</v>
      </c>
      <c r="S85" s="110">
        <f t="shared" si="19"/>
        <v>9668</v>
      </c>
      <c r="T85" s="110">
        <f t="shared" si="19"/>
        <v>15340</v>
      </c>
      <c r="U85" s="110">
        <f t="shared" si="19"/>
        <v>90332</v>
      </c>
      <c r="V85" s="111"/>
    </row>
    <row r="86" spans="1:22" s="21" customFormat="1" ht="8.1" customHeight="1" thickBot="1" x14ac:dyDescent="0.35">
      <c r="A86" s="172"/>
      <c r="B86" s="155"/>
      <c r="C86" s="155"/>
      <c r="D86" s="155"/>
      <c r="E86" s="155"/>
      <c r="F86" s="155"/>
      <c r="G86" s="155"/>
      <c r="H86" s="155"/>
      <c r="I86" s="136"/>
      <c r="J86" s="154"/>
      <c r="K86" s="154"/>
      <c r="L86" s="136"/>
      <c r="M86" s="154"/>
      <c r="N86" s="136"/>
      <c r="O86" s="136"/>
      <c r="P86" s="136"/>
      <c r="Q86" s="135"/>
      <c r="R86" s="136"/>
      <c r="S86" s="136"/>
      <c r="T86" s="136"/>
      <c r="U86" s="136"/>
      <c r="V86" s="32"/>
    </row>
    <row r="87" spans="1:22" s="21" customFormat="1" ht="15" customHeight="1" thickBot="1" x14ac:dyDescent="0.35">
      <c r="A87" s="35" t="s">
        <v>105</v>
      </c>
      <c r="B87" s="36"/>
      <c r="C87" s="36"/>
      <c r="D87" s="36"/>
      <c r="E87" s="37"/>
      <c r="F87" s="35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7"/>
    </row>
    <row r="88" spans="1:22" s="21" customFormat="1" ht="20.100000000000001" customHeight="1" x14ac:dyDescent="0.3">
      <c r="A88" s="42">
        <v>1</v>
      </c>
      <c r="B88" s="167" t="s">
        <v>106</v>
      </c>
      <c r="C88" s="42" t="s">
        <v>38</v>
      </c>
      <c r="D88" s="42" t="s">
        <v>105</v>
      </c>
      <c r="E88" s="42" t="s">
        <v>107</v>
      </c>
      <c r="F88" s="138" t="s">
        <v>36</v>
      </c>
      <c r="G88" s="125">
        <v>44805</v>
      </c>
      <c r="H88" s="125">
        <v>44986</v>
      </c>
      <c r="I88" s="139">
        <v>100000</v>
      </c>
      <c r="J88" s="141">
        <f>12105.37</f>
        <v>12105.37</v>
      </c>
      <c r="K88" s="114">
        <v>25</v>
      </c>
      <c r="L88" s="140">
        <f>+I88*2.87%</f>
        <v>2870</v>
      </c>
      <c r="M88" s="141">
        <f>+I88*7.1%</f>
        <v>7099.9999999999991</v>
      </c>
      <c r="N88" s="57">
        <v>748.08</v>
      </c>
      <c r="O88" s="140">
        <f>+I88*3.04%</f>
        <v>3040</v>
      </c>
      <c r="P88" s="140">
        <f>+I88*7.09%</f>
        <v>7090.0000000000009</v>
      </c>
      <c r="Q88" s="142">
        <v>0</v>
      </c>
      <c r="R88" s="140">
        <f>SUM(L88:P88)</f>
        <v>20848.080000000002</v>
      </c>
      <c r="S88" s="140">
        <f>+J88+K88+L88+O88+Q88</f>
        <v>18040.370000000003</v>
      </c>
      <c r="T88" s="140">
        <f>+M88+N88+P88</f>
        <v>14938.08</v>
      </c>
      <c r="U88" s="143">
        <f>+I88-S88</f>
        <v>81959.63</v>
      </c>
      <c r="V88" s="120">
        <v>112</v>
      </c>
    </row>
    <row r="89" spans="1:22" s="21" customFormat="1" ht="20.100000000000001" customHeight="1" thickBot="1" x14ac:dyDescent="0.35">
      <c r="A89" s="66">
        <v>2</v>
      </c>
      <c r="B89" s="176" t="s">
        <v>108</v>
      </c>
      <c r="C89" s="65" t="s">
        <v>38</v>
      </c>
      <c r="D89" s="65" t="s">
        <v>105</v>
      </c>
      <c r="E89" s="63" t="s">
        <v>109</v>
      </c>
      <c r="F89" s="66" t="s">
        <v>36</v>
      </c>
      <c r="G89" s="46">
        <v>44835</v>
      </c>
      <c r="H89" s="46">
        <v>45017</v>
      </c>
      <c r="I89" s="148">
        <v>60000</v>
      </c>
      <c r="J89" s="149">
        <f>3486.68</f>
        <v>3486.68</v>
      </c>
      <c r="K89" s="149">
        <v>25</v>
      </c>
      <c r="L89" s="70">
        <f>+I89*2.87%</f>
        <v>1722</v>
      </c>
      <c r="M89" s="69">
        <f>+I89*7.1%</f>
        <v>4260</v>
      </c>
      <c r="N89" s="70">
        <f>+I89*1.15%</f>
        <v>690</v>
      </c>
      <c r="O89" s="70">
        <f>+I89*3.04%</f>
        <v>1824</v>
      </c>
      <c r="P89" s="70">
        <f>+I89*7.09%</f>
        <v>4254</v>
      </c>
      <c r="Q89" s="71">
        <v>0</v>
      </c>
      <c r="R89" s="70">
        <f>SUM(K89:P89)</f>
        <v>12775</v>
      </c>
      <c r="S89" s="70">
        <f>+J89+K89+L89+O89+Q89</f>
        <v>7057.68</v>
      </c>
      <c r="T89" s="70">
        <f>+M89+N89+P89</f>
        <v>9204</v>
      </c>
      <c r="U89" s="72">
        <f>+I89-S89</f>
        <v>52942.32</v>
      </c>
      <c r="V89" s="73">
        <v>112</v>
      </c>
    </row>
    <row r="90" spans="1:22" s="21" customFormat="1" ht="15" customHeight="1" thickBot="1" x14ac:dyDescent="0.35">
      <c r="A90" s="109"/>
      <c r="B90" s="109"/>
      <c r="C90" s="109"/>
      <c r="D90" s="109"/>
      <c r="E90" s="109"/>
      <c r="F90" s="109"/>
      <c r="G90" s="109"/>
      <c r="H90" s="109"/>
      <c r="I90" s="110">
        <f>SUM(I88:I89)</f>
        <v>160000</v>
      </c>
      <c r="J90" s="110">
        <f>SUM(J88:J89)</f>
        <v>15592.050000000001</v>
      </c>
      <c r="K90" s="110">
        <f t="shared" ref="K90:U90" si="20">SUM(K88:K89)</f>
        <v>50</v>
      </c>
      <c r="L90" s="110">
        <f t="shared" si="20"/>
        <v>4592</v>
      </c>
      <c r="M90" s="110">
        <f t="shared" si="20"/>
        <v>11360</v>
      </c>
      <c r="N90" s="110">
        <f t="shared" si="20"/>
        <v>1438.08</v>
      </c>
      <c r="O90" s="110">
        <f t="shared" si="20"/>
        <v>4864</v>
      </c>
      <c r="P90" s="110">
        <f t="shared" si="20"/>
        <v>11344</v>
      </c>
      <c r="Q90" s="110">
        <f t="shared" si="20"/>
        <v>0</v>
      </c>
      <c r="R90" s="110">
        <f t="shared" si="20"/>
        <v>33623.08</v>
      </c>
      <c r="S90" s="110">
        <f t="shared" si="20"/>
        <v>25098.050000000003</v>
      </c>
      <c r="T90" s="110">
        <f t="shared" si="20"/>
        <v>24142.080000000002</v>
      </c>
      <c r="U90" s="110">
        <f t="shared" si="20"/>
        <v>134901.95000000001</v>
      </c>
      <c r="V90" s="111"/>
    </row>
    <row r="91" spans="1:22" s="21" customFormat="1" ht="8.1" customHeight="1" thickBot="1" x14ac:dyDescent="0.35">
      <c r="A91" s="172"/>
      <c r="B91" s="155"/>
      <c r="C91" s="155"/>
      <c r="D91" s="155"/>
      <c r="E91" s="155"/>
      <c r="F91" s="155"/>
      <c r="G91" s="155"/>
      <c r="H91" s="155"/>
      <c r="I91" s="136"/>
      <c r="J91" s="154"/>
      <c r="K91" s="154"/>
      <c r="L91" s="136"/>
      <c r="M91" s="154"/>
      <c r="N91" s="136"/>
      <c r="O91" s="136"/>
      <c r="P91" s="136"/>
      <c r="Q91" s="135"/>
      <c r="R91" s="136"/>
      <c r="S91" s="136"/>
      <c r="T91" s="136"/>
      <c r="U91" s="136"/>
      <c r="V91" s="32"/>
    </row>
    <row r="92" spans="1:22" s="21" customFormat="1" ht="15" customHeight="1" thickBot="1" x14ac:dyDescent="0.35">
      <c r="A92" s="145" t="s">
        <v>110</v>
      </c>
      <c r="B92" s="36"/>
      <c r="C92" s="36"/>
      <c r="D92" s="36"/>
      <c r="E92" s="37"/>
      <c r="F92" s="35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7"/>
    </row>
    <row r="93" spans="1:22" s="108" customFormat="1" ht="30" customHeight="1" x14ac:dyDescent="0.3">
      <c r="A93" s="42">
        <v>1</v>
      </c>
      <c r="B93" s="177" t="s">
        <v>111</v>
      </c>
      <c r="C93" s="42" t="s">
        <v>34</v>
      </c>
      <c r="D93" s="42" t="s">
        <v>110</v>
      </c>
      <c r="E93" s="42" t="s">
        <v>73</v>
      </c>
      <c r="F93" s="138" t="s">
        <v>36</v>
      </c>
      <c r="G93" s="125">
        <v>44805</v>
      </c>
      <c r="H93" s="125">
        <v>44986</v>
      </c>
      <c r="I93" s="139">
        <v>100000</v>
      </c>
      <c r="J93" s="114">
        <v>11349.14</v>
      </c>
      <c r="K93" s="114">
        <v>25</v>
      </c>
      <c r="L93" s="178">
        <f t="shared" ref="L93:L103" si="21">+I93*2.87%</f>
        <v>2870</v>
      </c>
      <c r="M93" s="179">
        <f t="shared" ref="M93:M103" si="22">+I93*7.1%</f>
        <v>7099.9999999999991</v>
      </c>
      <c r="N93" s="57">
        <v>748.08</v>
      </c>
      <c r="O93" s="178">
        <f>+I93*3.04%</f>
        <v>3040</v>
      </c>
      <c r="P93" s="178">
        <f t="shared" ref="P93:P103" si="23">+I93*7.09%</f>
        <v>7090.0000000000009</v>
      </c>
      <c r="Q93" s="142">
        <v>3024.9</v>
      </c>
      <c r="R93" s="178">
        <f>SUM(L93:P93)</f>
        <v>20848.080000000002</v>
      </c>
      <c r="S93" s="178">
        <f t="shared" ref="S93:S103" si="24">+J93+K93+L93+O93+Q93</f>
        <v>20309.04</v>
      </c>
      <c r="T93" s="178">
        <f t="shared" ref="T93:T103" si="25">+M93+N93+P93</f>
        <v>14938.08</v>
      </c>
      <c r="U93" s="180">
        <f t="shared" ref="U93:U103" si="26">+I93-S93</f>
        <v>79690.959999999992</v>
      </c>
      <c r="V93" s="120">
        <v>112</v>
      </c>
    </row>
    <row r="94" spans="1:22" s="108" customFormat="1" ht="30" customHeight="1" x14ac:dyDescent="0.3">
      <c r="A94" s="54">
        <v>2</v>
      </c>
      <c r="B94" s="181" t="s">
        <v>112</v>
      </c>
      <c r="C94" s="54" t="s">
        <v>38</v>
      </c>
      <c r="D94" s="54" t="s">
        <v>110</v>
      </c>
      <c r="E94" s="54" t="s">
        <v>113</v>
      </c>
      <c r="F94" s="56" t="s">
        <v>36</v>
      </c>
      <c r="G94" s="125">
        <v>44805</v>
      </c>
      <c r="H94" s="125">
        <v>44986</v>
      </c>
      <c r="I94" s="121">
        <v>40000</v>
      </c>
      <c r="J94" s="122">
        <f>442.65</f>
        <v>442.65</v>
      </c>
      <c r="K94" s="122">
        <v>25</v>
      </c>
      <c r="L94" s="182">
        <f t="shared" si="21"/>
        <v>1148</v>
      </c>
      <c r="M94" s="183">
        <f t="shared" si="22"/>
        <v>2839.9999999999995</v>
      </c>
      <c r="N94" s="182">
        <f t="shared" ref="N94:N103" si="27">+I94*1.15%</f>
        <v>460</v>
      </c>
      <c r="O94" s="182">
        <f t="shared" ref="O94:O103" si="28">+I94*3.04%</f>
        <v>1216</v>
      </c>
      <c r="P94" s="182">
        <f t="shared" si="23"/>
        <v>2836</v>
      </c>
      <c r="Q94" s="59">
        <v>0</v>
      </c>
      <c r="R94" s="182">
        <f t="shared" ref="R94:R103" si="29">SUM(K94:P94)</f>
        <v>8525</v>
      </c>
      <c r="S94" s="182">
        <f t="shared" si="24"/>
        <v>2831.65</v>
      </c>
      <c r="T94" s="182">
        <f t="shared" si="25"/>
        <v>6136</v>
      </c>
      <c r="U94" s="184">
        <f t="shared" si="26"/>
        <v>37168.35</v>
      </c>
      <c r="V94" s="61">
        <v>112</v>
      </c>
    </row>
    <row r="95" spans="1:22" s="108" customFormat="1" ht="30" customHeight="1" x14ac:dyDescent="0.3">
      <c r="A95" s="54">
        <v>3</v>
      </c>
      <c r="B95" s="181" t="s">
        <v>114</v>
      </c>
      <c r="C95" s="54" t="s">
        <v>38</v>
      </c>
      <c r="D95" s="54" t="s">
        <v>110</v>
      </c>
      <c r="E95" s="54" t="s">
        <v>115</v>
      </c>
      <c r="F95" s="56" t="s">
        <v>36</v>
      </c>
      <c r="G95" s="46">
        <v>44866</v>
      </c>
      <c r="H95" s="46">
        <v>45047</v>
      </c>
      <c r="I95" s="121">
        <v>30250</v>
      </c>
      <c r="J95" s="122">
        <v>0</v>
      </c>
      <c r="K95" s="122">
        <v>25</v>
      </c>
      <c r="L95" s="182">
        <f t="shared" si="21"/>
        <v>868.17499999999995</v>
      </c>
      <c r="M95" s="183">
        <f t="shared" si="22"/>
        <v>2147.75</v>
      </c>
      <c r="N95" s="182">
        <f t="shared" si="27"/>
        <v>347.875</v>
      </c>
      <c r="O95" s="182">
        <f t="shared" si="28"/>
        <v>919.6</v>
      </c>
      <c r="P95" s="182">
        <f t="shared" si="23"/>
        <v>2144.7250000000004</v>
      </c>
      <c r="Q95" s="59">
        <v>0</v>
      </c>
      <c r="R95" s="182">
        <f t="shared" si="29"/>
        <v>6453.1250000000009</v>
      </c>
      <c r="S95" s="182">
        <f t="shared" si="24"/>
        <v>1812.7750000000001</v>
      </c>
      <c r="T95" s="182">
        <f t="shared" si="25"/>
        <v>4640.3500000000004</v>
      </c>
      <c r="U95" s="184">
        <f t="shared" si="26"/>
        <v>28437.224999999999</v>
      </c>
      <c r="V95" s="61">
        <v>112</v>
      </c>
    </row>
    <row r="96" spans="1:22" s="108" customFormat="1" ht="30" customHeight="1" x14ac:dyDescent="0.3">
      <c r="A96" s="54">
        <v>4</v>
      </c>
      <c r="B96" s="181" t="s">
        <v>116</v>
      </c>
      <c r="C96" s="54" t="s">
        <v>34</v>
      </c>
      <c r="D96" s="54" t="s">
        <v>110</v>
      </c>
      <c r="E96" s="54" t="s">
        <v>117</v>
      </c>
      <c r="F96" s="56" t="s">
        <v>36</v>
      </c>
      <c r="G96" s="46">
        <v>44835</v>
      </c>
      <c r="H96" s="46">
        <v>45017</v>
      </c>
      <c r="I96" s="119">
        <v>50000</v>
      </c>
      <c r="J96" s="50">
        <f>1854</f>
        <v>1854</v>
      </c>
      <c r="K96" s="48">
        <v>25</v>
      </c>
      <c r="L96" s="49">
        <f>+I96*2.87%</f>
        <v>1435</v>
      </c>
      <c r="M96" s="50">
        <f>+I96*7.1%</f>
        <v>3549.9999999999995</v>
      </c>
      <c r="N96" s="119">
        <f>I96*1.15%</f>
        <v>575</v>
      </c>
      <c r="O96" s="49">
        <f>+I96*3.04%</f>
        <v>1520</v>
      </c>
      <c r="P96" s="49">
        <f>+I96*7.09%</f>
        <v>3545.0000000000005</v>
      </c>
      <c r="Q96" s="51">
        <v>0</v>
      </c>
      <c r="R96" s="49">
        <f>SUM(K96:P96)</f>
        <v>10650</v>
      </c>
      <c r="S96" s="49">
        <f>+J96+K96+L96+O96+Q96</f>
        <v>4834</v>
      </c>
      <c r="T96" s="49">
        <f>+M96+N96+P96</f>
        <v>7670</v>
      </c>
      <c r="U96" s="52">
        <f>+I96-S96</f>
        <v>45166</v>
      </c>
      <c r="V96" s="61">
        <v>112</v>
      </c>
    </row>
    <row r="97" spans="1:22" s="108" customFormat="1" ht="30" customHeight="1" x14ac:dyDescent="0.3">
      <c r="A97" s="54">
        <v>5</v>
      </c>
      <c r="B97" s="181" t="s">
        <v>118</v>
      </c>
      <c r="C97" s="54" t="s">
        <v>38</v>
      </c>
      <c r="D97" s="54" t="s">
        <v>110</v>
      </c>
      <c r="E97" s="54" t="s">
        <v>119</v>
      </c>
      <c r="F97" s="56" t="s">
        <v>36</v>
      </c>
      <c r="G97" s="46">
        <v>44835</v>
      </c>
      <c r="H97" s="46">
        <v>45017</v>
      </c>
      <c r="I97" s="121">
        <v>30000</v>
      </c>
      <c r="J97" s="122">
        <v>0</v>
      </c>
      <c r="K97" s="183">
        <v>25</v>
      </c>
      <c r="L97" s="182">
        <f t="shared" si="21"/>
        <v>861</v>
      </c>
      <c r="M97" s="183">
        <f t="shared" si="22"/>
        <v>2130</v>
      </c>
      <c r="N97" s="182">
        <f t="shared" si="27"/>
        <v>345</v>
      </c>
      <c r="O97" s="182">
        <f t="shared" si="28"/>
        <v>912</v>
      </c>
      <c r="P97" s="182">
        <f t="shared" si="23"/>
        <v>2127</v>
      </c>
      <c r="Q97" s="59">
        <v>0</v>
      </c>
      <c r="R97" s="182">
        <f t="shared" si="29"/>
        <v>6400</v>
      </c>
      <c r="S97" s="182">
        <f t="shared" si="24"/>
        <v>1798</v>
      </c>
      <c r="T97" s="182">
        <f t="shared" si="25"/>
        <v>4602</v>
      </c>
      <c r="U97" s="184">
        <f t="shared" si="26"/>
        <v>28202</v>
      </c>
      <c r="V97" s="61">
        <v>112</v>
      </c>
    </row>
    <row r="98" spans="1:22" s="108" customFormat="1" ht="30" customHeight="1" x14ac:dyDescent="0.3">
      <c r="A98" s="54">
        <v>6</v>
      </c>
      <c r="B98" s="181" t="s">
        <v>120</v>
      </c>
      <c r="C98" s="54" t="s">
        <v>38</v>
      </c>
      <c r="D98" s="54" t="s">
        <v>110</v>
      </c>
      <c r="E98" s="54" t="s">
        <v>121</v>
      </c>
      <c r="F98" s="56" t="s">
        <v>36</v>
      </c>
      <c r="G98" s="46">
        <v>44835</v>
      </c>
      <c r="H98" s="46">
        <v>45017</v>
      </c>
      <c r="I98" s="121">
        <v>35000</v>
      </c>
      <c r="J98" s="122">
        <v>0</v>
      </c>
      <c r="K98" s="122">
        <v>25</v>
      </c>
      <c r="L98" s="182">
        <f t="shared" si="21"/>
        <v>1004.5</v>
      </c>
      <c r="M98" s="183">
        <f t="shared" si="22"/>
        <v>2485</v>
      </c>
      <c r="N98" s="182">
        <f t="shared" si="27"/>
        <v>402.5</v>
      </c>
      <c r="O98" s="182">
        <f t="shared" si="28"/>
        <v>1064</v>
      </c>
      <c r="P98" s="182">
        <f t="shared" si="23"/>
        <v>2481.5</v>
      </c>
      <c r="Q98" s="59">
        <v>0</v>
      </c>
      <c r="R98" s="182">
        <f>SUM(K98:P98)</f>
        <v>7462.5</v>
      </c>
      <c r="S98" s="182">
        <f>+J98+K98+L98+O98+Q98</f>
        <v>2093.5</v>
      </c>
      <c r="T98" s="182">
        <f>+M98+N98+P98</f>
        <v>5369</v>
      </c>
      <c r="U98" s="184">
        <f>+I98-S98</f>
        <v>32906.5</v>
      </c>
      <c r="V98" s="61">
        <v>112</v>
      </c>
    </row>
    <row r="99" spans="1:22" s="108" customFormat="1" ht="30" customHeight="1" thickBot="1" x14ac:dyDescent="0.35">
      <c r="A99" s="65">
        <v>7</v>
      </c>
      <c r="B99" s="181" t="s">
        <v>122</v>
      </c>
      <c r="C99" s="54" t="s">
        <v>38</v>
      </c>
      <c r="D99" s="54" t="s">
        <v>110</v>
      </c>
      <c r="E99" s="54" t="s">
        <v>50</v>
      </c>
      <c r="F99" s="56" t="s">
        <v>36</v>
      </c>
      <c r="G99" s="46">
        <v>44866</v>
      </c>
      <c r="H99" s="46">
        <v>45047</v>
      </c>
      <c r="I99" s="121">
        <v>48000</v>
      </c>
      <c r="J99" s="122">
        <v>1571.73</v>
      </c>
      <c r="K99" s="122">
        <v>25</v>
      </c>
      <c r="L99" s="182">
        <f t="shared" si="21"/>
        <v>1377.6</v>
      </c>
      <c r="M99" s="183">
        <f t="shared" si="22"/>
        <v>3407.9999999999995</v>
      </c>
      <c r="N99" s="182">
        <f t="shared" si="27"/>
        <v>552</v>
      </c>
      <c r="O99" s="182">
        <f t="shared" si="28"/>
        <v>1459.2</v>
      </c>
      <c r="P99" s="182">
        <f t="shared" si="23"/>
        <v>3403.2000000000003</v>
      </c>
      <c r="Q99" s="59">
        <v>0</v>
      </c>
      <c r="R99" s="182">
        <f t="shared" si="29"/>
        <v>10225</v>
      </c>
      <c r="S99" s="182">
        <f t="shared" si="24"/>
        <v>4433.53</v>
      </c>
      <c r="T99" s="182">
        <f t="shared" si="25"/>
        <v>7363.2</v>
      </c>
      <c r="U99" s="184">
        <f t="shared" si="26"/>
        <v>43566.47</v>
      </c>
      <c r="V99" s="61">
        <v>112</v>
      </c>
    </row>
    <row r="100" spans="1:22" s="21" customFormat="1" ht="15" customHeight="1" thickBot="1" x14ac:dyDescent="0.35">
      <c r="A100" s="74"/>
      <c r="B100" s="109"/>
      <c r="C100" s="109"/>
      <c r="D100" s="109"/>
      <c r="E100" s="109"/>
      <c r="F100" s="109"/>
      <c r="G100" s="109"/>
      <c r="H100" s="109"/>
      <c r="I100" s="110">
        <f>SUM(I93:I99)</f>
        <v>333250</v>
      </c>
      <c r="J100" s="110">
        <f>SUM(J93:J99)</f>
        <v>15217.519999999999</v>
      </c>
      <c r="K100" s="110">
        <f t="shared" ref="K100:U100" si="30">SUM(K93:K99)</f>
        <v>175</v>
      </c>
      <c r="L100" s="110">
        <f t="shared" si="30"/>
        <v>9564.2749999999996</v>
      </c>
      <c r="M100" s="110">
        <f t="shared" si="30"/>
        <v>23660.75</v>
      </c>
      <c r="N100" s="110">
        <f t="shared" si="30"/>
        <v>3430.4549999999999</v>
      </c>
      <c r="O100" s="110">
        <f t="shared" si="30"/>
        <v>10130.800000000001</v>
      </c>
      <c r="P100" s="110">
        <f t="shared" si="30"/>
        <v>23627.424999999999</v>
      </c>
      <c r="Q100" s="110">
        <f t="shared" si="30"/>
        <v>3024.9</v>
      </c>
      <c r="R100" s="110">
        <f t="shared" si="30"/>
        <v>70563.705000000002</v>
      </c>
      <c r="S100" s="110">
        <f t="shared" si="30"/>
        <v>38112.495000000003</v>
      </c>
      <c r="T100" s="110">
        <f t="shared" si="30"/>
        <v>50718.63</v>
      </c>
      <c r="U100" s="110">
        <f t="shared" si="30"/>
        <v>295137.505</v>
      </c>
      <c r="V100" s="111"/>
    </row>
    <row r="101" spans="1:22" s="21" customFormat="1" ht="8.1" customHeight="1" thickBot="1" x14ac:dyDescent="0.35">
      <c r="A101" s="30"/>
      <c r="B101" s="185"/>
      <c r="C101" s="155"/>
      <c r="D101" s="155"/>
      <c r="E101" s="30"/>
      <c r="F101" s="130"/>
      <c r="G101" s="131"/>
      <c r="H101" s="131"/>
      <c r="I101" s="132"/>
      <c r="J101" s="133"/>
      <c r="K101" s="133"/>
      <c r="L101" s="134"/>
      <c r="M101" s="186"/>
      <c r="N101" s="134"/>
      <c r="O101" s="134"/>
      <c r="P101" s="134"/>
      <c r="Q101" s="135"/>
      <c r="R101" s="134"/>
      <c r="S101" s="134"/>
      <c r="T101" s="134"/>
      <c r="U101" s="136"/>
      <c r="V101" s="32"/>
    </row>
    <row r="102" spans="1:22" s="21" customFormat="1" ht="15" customHeight="1" thickBot="1" x14ac:dyDescent="0.35">
      <c r="A102" s="35" t="s">
        <v>123</v>
      </c>
      <c r="B102" s="36"/>
      <c r="C102" s="36"/>
      <c r="D102" s="36"/>
      <c r="E102" s="37"/>
      <c r="F102" s="35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7"/>
    </row>
    <row r="103" spans="1:22" s="108" customFormat="1" ht="30" customHeight="1" thickBot="1" x14ac:dyDescent="0.35">
      <c r="A103" s="100">
        <v>1</v>
      </c>
      <c r="B103" s="187" t="s">
        <v>124</v>
      </c>
      <c r="C103" s="100" t="s">
        <v>34</v>
      </c>
      <c r="D103" s="100" t="s">
        <v>123</v>
      </c>
      <c r="E103" s="188" t="s">
        <v>73</v>
      </c>
      <c r="F103" s="98" t="s">
        <v>36</v>
      </c>
      <c r="G103" s="189">
        <v>44849</v>
      </c>
      <c r="H103" s="190">
        <v>45031</v>
      </c>
      <c r="I103" s="104">
        <v>60000</v>
      </c>
      <c r="J103" s="103">
        <f>3486.68</f>
        <v>3486.68</v>
      </c>
      <c r="K103" s="103">
        <v>25</v>
      </c>
      <c r="L103" s="104">
        <f t="shared" si="21"/>
        <v>1722</v>
      </c>
      <c r="M103" s="103">
        <f t="shared" si="22"/>
        <v>4260</v>
      </c>
      <c r="N103" s="104">
        <f t="shared" si="27"/>
        <v>690</v>
      </c>
      <c r="O103" s="104">
        <f t="shared" si="28"/>
        <v>1824</v>
      </c>
      <c r="P103" s="104">
        <f t="shared" si="23"/>
        <v>4254</v>
      </c>
      <c r="Q103" s="105">
        <v>0</v>
      </c>
      <c r="R103" s="104">
        <f t="shared" si="29"/>
        <v>12775</v>
      </c>
      <c r="S103" s="104">
        <f t="shared" si="24"/>
        <v>7057.68</v>
      </c>
      <c r="T103" s="104">
        <f t="shared" si="25"/>
        <v>9204</v>
      </c>
      <c r="U103" s="106">
        <f t="shared" si="26"/>
        <v>52942.32</v>
      </c>
      <c r="V103" s="144">
        <v>112</v>
      </c>
    </row>
    <row r="104" spans="1:22" s="21" customFormat="1" ht="15" customHeight="1" thickBot="1" x14ac:dyDescent="0.35">
      <c r="A104" s="109"/>
      <c r="B104" s="109"/>
      <c r="C104" s="109"/>
      <c r="D104" s="109"/>
      <c r="E104" s="109"/>
      <c r="F104" s="109"/>
      <c r="G104" s="109"/>
      <c r="H104" s="109"/>
      <c r="I104" s="110">
        <f>SUM(I103)</f>
        <v>60000</v>
      </c>
      <c r="J104" s="110">
        <f t="shared" ref="J104:T104" si="31">SUM(J103)</f>
        <v>3486.68</v>
      </c>
      <c r="K104" s="110">
        <f t="shared" si="31"/>
        <v>25</v>
      </c>
      <c r="L104" s="110">
        <f t="shared" si="31"/>
        <v>1722</v>
      </c>
      <c r="M104" s="110">
        <f t="shared" si="31"/>
        <v>4260</v>
      </c>
      <c r="N104" s="110">
        <f t="shared" si="31"/>
        <v>690</v>
      </c>
      <c r="O104" s="110">
        <f t="shared" si="31"/>
        <v>1824</v>
      </c>
      <c r="P104" s="110">
        <f t="shared" si="31"/>
        <v>4254</v>
      </c>
      <c r="Q104" s="110">
        <f t="shared" si="31"/>
        <v>0</v>
      </c>
      <c r="R104" s="110">
        <f t="shared" si="31"/>
        <v>12775</v>
      </c>
      <c r="S104" s="110">
        <f t="shared" si="31"/>
        <v>7057.68</v>
      </c>
      <c r="T104" s="110">
        <f t="shared" si="31"/>
        <v>9204</v>
      </c>
      <c r="U104" s="110">
        <f>SUM(U103)</f>
        <v>52942.32</v>
      </c>
      <c r="V104" s="111"/>
    </row>
    <row r="105" spans="1:22" s="21" customFormat="1" ht="8.1" customHeight="1" thickBot="1" x14ac:dyDescent="0.35">
      <c r="A105" s="172"/>
      <c r="B105" s="155"/>
      <c r="C105" s="155"/>
      <c r="D105" s="155"/>
      <c r="E105" s="155"/>
      <c r="F105" s="155"/>
      <c r="G105" s="155"/>
      <c r="H105" s="155"/>
      <c r="I105" s="136"/>
      <c r="J105" s="154"/>
      <c r="K105" s="154"/>
      <c r="L105" s="136"/>
      <c r="M105" s="154"/>
      <c r="N105" s="136"/>
      <c r="O105" s="136"/>
      <c r="P105" s="136"/>
      <c r="Q105" s="135"/>
      <c r="R105" s="136"/>
      <c r="S105" s="136"/>
      <c r="T105" s="136"/>
      <c r="U105" s="136"/>
      <c r="V105" s="32"/>
    </row>
    <row r="106" spans="1:22" s="5" customFormat="1" ht="15" customHeight="1" thickBot="1" x14ac:dyDescent="0.35">
      <c r="A106" s="35" t="s">
        <v>125</v>
      </c>
      <c r="B106" s="36"/>
      <c r="C106" s="36"/>
      <c r="D106" s="36"/>
      <c r="E106" s="37"/>
      <c r="F106" s="35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7"/>
    </row>
    <row r="107" spans="1:22" s="21" customFormat="1" ht="30" customHeight="1" thickBot="1" x14ac:dyDescent="0.35">
      <c r="A107" s="191">
        <v>1</v>
      </c>
      <c r="B107" s="192" t="s">
        <v>126</v>
      </c>
      <c r="C107" s="188" t="s">
        <v>34</v>
      </c>
      <c r="D107" s="188" t="s">
        <v>125</v>
      </c>
      <c r="E107" s="193" t="s">
        <v>127</v>
      </c>
      <c r="F107" s="193" t="s">
        <v>36</v>
      </c>
      <c r="G107" s="194">
        <v>44790</v>
      </c>
      <c r="H107" s="195">
        <v>44974</v>
      </c>
      <c r="I107" s="196">
        <v>120000</v>
      </c>
      <c r="J107" s="197">
        <f>16809.87</f>
        <v>16809.87</v>
      </c>
      <c r="K107" s="197">
        <v>25</v>
      </c>
      <c r="L107" s="196">
        <f>+I107*2.87%</f>
        <v>3444</v>
      </c>
      <c r="M107" s="197">
        <f>+I107*7.1%</f>
        <v>8520</v>
      </c>
      <c r="N107" s="57">
        <v>748.08</v>
      </c>
      <c r="O107" s="196">
        <f>+I107*3.04%</f>
        <v>3648</v>
      </c>
      <c r="P107" s="196">
        <f>+I107*7.09%</f>
        <v>8508</v>
      </c>
      <c r="Q107" s="198">
        <v>0</v>
      </c>
      <c r="R107" s="196">
        <f>SUM(K107:P107)</f>
        <v>24893.08</v>
      </c>
      <c r="S107" s="196">
        <f>+J107+K107+L107+O107+Q107</f>
        <v>23926.87</v>
      </c>
      <c r="T107" s="196">
        <f>+M107+N107+P107</f>
        <v>17776.080000000002</v>
      </c>
      <c r="U107" s="199">
        <f>+I107-S107</f>
        <v>96073.13</v>
      </c>
      <c r="V107" s="200">
        <v>112</v>
      </c>
    </row>
    <row r="108" spans="1:22" s="21" customFormat="1" ht="15" customHeight="1" thickBot="1" x14ac:dyDescent="0.35">
      <c r="A108" s="109"/>
      <c r="B108" s="109"/>
      <c r="C108" s="109"/>
      <c r="D108" s="109"/>
      <c r="E108" s="109"/>
      <c r="F108" s="109"/>
      <c r="G108" s="109"/>
      <c r="H108" s="109"/>
      <c r="I108" s="110">
        <f>SUM(I107)</f>
        <v>120000</v>
      </c>
      <c r="J108" s="110">
        <f t="shared" ref="J108:U108" si="32">SUM(J107)</f>
        <v>16809.87</v>
      </c>
      <c r="K108" s="110">
        <f t="shared" si="32"/>
        <v>25</v>
      </c>
      <c r="L108" s="110">
        <f t="shared" si="32"/>
        <v>3444</v>
      </c>
      <c r="M108" s="110">
        <f t="shared" si="32"/>
        <v>8520</v>
      </c>
      <c r="N108" s="110">
        <f t="shared" si="32"/>
        <v>748.08</v>
      </c>
      <c r="O108" s="110">
        <f t="shared" si="32"/>
        <v>3648</v>
      </c>
      <c r="P108" s="110">
        <f t="shared" si="32"/>
        <v>8508</v>
      </c>
      <c r="Q108" s="110">
        <f t="shared" si="32"/>
        <v>0</v>
      </c>
      <c r="R108" s="110">
        <f t="shared" si="32"/>
        <v>24893.08</v>
      </c>
      <c r="S108" s="110">
        <f t="shared" si="32"/>
        <v>23926.87</v>
      </c>
      <c r="T108" s="110">
        <f t="shared" si="32"/>
        <v>17776.080000000002</v>
      </c>
      <c r="U108" s="110">
        <f t="shared" si="32"/>
        <v>96073.13</v>
      </c>
      <c r="V108" s="111"/>
    </row>
    <row r="109" spans="1:22" s="21" customFormat="1" ht="8.1" customHeight="1" thickBot="1" x14ac:dyDescent="0.35">
      <c r="A109" s="155"/>
      <c r="B109" s="155"/>
      <c r="C109" s="155"/>
      <c r="D109" s="155"/>
      <c r="E109" s="155"/>
      <c r="F109" s="155"/>
      <c r="G109" s="155"/>
      <c r="H109" s="155"/>
      <c r="I109" s="136"/>
      <c r="J109" s="136"/>
      <c r="K109" s="136"/>
      <c r="L109" s="136"/>
      <c r="M109" s="136"/>
      <c r="N109" s="136"/>
      <c r="O109" s="136"/>
      <c r="P109" s="136"/>
      <c r="Q109" s="136"/>
      <c r="R109" s="136"/>
      <c r="S109" s="136"/>
      <c r="T109" s="136"/>
      <c r="U109" s="136"/>
      <c r="V109" s="32"/>
    </row>
    <row r="110" spans="1:22" s="21" customFormat="1" ht="15" customHeight="1" thickBot="1" x14ac:dyDescent="0.35">
      <c r="A110" s="201" t="s">
        <v>128</v>
      </c>
      <c r="B110" s="202"/>
      <c r="C110" s="202"/>
      <c r="D110" s="202"/>
      <c r="E110" s="202"/>
      <c r="F110" s="202"/>
      <c r="G110" s="202"/>
      <c r="H110" s="202"/>
      <c r="I110" s="202"/>
      <c r="J110" s="202"/>
      <c r="K110" s="202"/>
      <c r="L110" s="202"/>
      <c r="M110" s="202"/>
      <c r="N110" s="202"/>
      <c r="O110" s="202"/>
      <c r="P110" s="202"/>
      <c r="Q110" s="202"/>
      <c r="R110" s="202"/>
      <c r="S110" s="202"/>
      <c r="T110" s="202"/>
      <c r="U110" s="202"/>
      <c r="V110" s="203"/>
    </row>
    <row r="111" spans="1:22" s="21" customFormat="1" ht="30" customHeight="1" x14ac:dyDescent="0.3">
      <c r="A111" s="42">
        <v>1</v>
      </c>
      <c r="B111" s="204" t="s">
        <v>129</v>
      </c>
      <c r="C111" s="42" t="s">
        <v>38</v>
      </c>
      <c r="D111" s="42" t="s">
        <v>130</v>
      </c>
      <c r="E111" s="42" t="s">
        <v>107</v>
      </c>
      <c r="F111" s="138" t="s">
        <v>36</v>
      </c>
      <c r="G111" s="46">
        <v>44866</v>
      </c>
      <c r="H111" s="46">
        <v>45047</v>
      </c>
      <c r="I111" s="139">
        <v>100000</v>
      </c>
      <c r="J111" s="114">
        <f>12105.37</f>
        <v>12105.37</v>
      </c>
      <c r="K111" s="114">
        <v>25</v>
      </c>
      <c r="L111" s="140">
        <f>+I111*2.87%</f>
        <v>2870</v>
      </c>
      <c r="M111" s="141">
        <f>+I111*7.1%</f>
        <v>7099.9999999999991</v>
      </c>
      <c r="N111" s="57">
        <v>748.08</v>
      </c>
      <c r="O111" s="140">
        <f>+I111*3.04%</f>
        <v>3040</v>
      </c>
      <c r="P111" s="140">
        <f>+I111*7.09%</f>
        <v>7090.0000000000009</v>
      </c>
      <c r="Q111" s="142">
        <v>0</v>
      </c>
      <c r="R111" s="140">
        <f>SUM(K111:P111)</f>
        <v>20873.080000000002</v>
      </c>
      <c r="S111" s="140">
        <f>+J111+K111+L111+O111+Q111</f>
        <v>18040.370000000003</v>
      </c>
      <c r="T111" s="140">
        <f>+M111+N111+P111</f>
        <v>14938.08</v>
      </c>
      <c r="U111" s="143">
        <f>+I111-S111</f>
        <v>81959.63</v>
      </c>
      <c r="V111" s="120">
        <v>112</v>
      </c>
    </row>
    <row r="112" spans="1:22" s="21" customFormat="1" ht="30" customHeight="1" x14ac:dyDescent="0.3">
      <c r="A112" s="54">
        <v>2</v>
      </c>
      <c r="B112" s="205" t="s">
        <v>131</v>
      </c>
      <c r="C112" s="54" t="s">
        <v>34</v>
      </c>
      <c r="D112" s="54" t="s">
        <v>130</v>
      </c>
      <c r="E112" s="54" t="s">
        <v>132</v>
      </c>
      <c r="F112" s="56" t="s">
        <v>36</v>
      </c>
      <c r="G112" s="46">
        <v>44896</v>
      </c>
      <c r="H112" s="46">
        <v>45078</v>
      </c>
      <c r="I112" s="121">
        <v>40000</v>
      </c>
      <c r="J112" s="122">
        <f>442.65</f>
        <v>442.65</v>
      </c>
      <c r="K112" s="122">
        <v>25</v>
      </c>
      <c r="L112" s="57">
        <f>+I112*2.87%</f>
        <v>1148</v>
      </c>
      <c r="M112" s="58">
        <f>+I112*7.1%</f>
        <v>2839.9999999999995</v>
      </c>
      <c r="N112" s="121">
        <f>I112*1.15%</f>
        <v>460</v>
      </c>
      <c r="O112" s="57">
        <f>+I112*3.04%</f>
        <v>1216</v>
      </c>
      <c r="P112" s="57">
        <f>+I112*7.09%</f>
        <v>2836</v>
      </c>
      <c r="Q112" s="59">
        <v>0</v>
      </c>
      <c r="R112" s="57">
        <f>SUM(K112:P112)</f>
        <v>8525</v>
      </c>
      <c r="S112" s="57">
        <f>+J112+K112+L112+O112+Q112</f>
        <v>2831.65</v>
      </c>
      <c r="T112" s="57">
        <f>+M112+N112+P112</f>
        <v>6136</v>
      </c>
      <c r="U112" s="60">
        <f>+I112-S112</f>
        <v>37168.35</v>
      </c>
      <c r="V112" s="61">
        <v>112</v>
      </c>
    </row>
    <row r="113" spans="1:22" s="21" customFormat="1" ht="30" customHeight="1" thickBot="1" x14ac:dyDescent="0.35">
      <c r="A113" s="44">
        <v>3</v>
      </c>
      <c r="B113" s="206" t="s">
        <v>133</v>
      </c>
      <c r="C113" s="100" t="s">
        <v>34</v>
      </c>
      <c r="D113" s="100" t="s">
        <v>130</v>
      </c>
      <c r="E113" s="100" t="s">
        <v>134</v>
      </c>
      <c r="F113" s="98" t="s">
        <v>36</v>
      </c>
      <c r="G113" s="46">
        <v>44896</v>
      </c>
      <c r="H113" s="46">
        <v>45078</v>
      </c>
      <c r="I113" s="101">
        <v>29400</v>
      </c>
      <c r="J113" s="86">
        <v>0</v>
      </c>
      <c r="K113" s="102">
        <v>25</v>
      </c>
      <c r="L113" s="115">
        <f>+I113*2.87%</f>
        <v>843.78</v>
      </c>
      <c r="M113" s="116">
        <f>+I113*7.1%</f>
        <v>2087.3999999999996</v>
      </c>
      <c r="N113" s="101">
        <f>I113*1.15%</f>
        <v>338.09999999999997</v>
      </c>
      <c r="O113" s="115">
        <f>+I113*3.04%</f>
        <v>893.76</v>
      </c>
      <c r="P113" s="115">
        <f>+I113*7.09%</f>
        <v>2084.46</v>
      </c>
      <c r="Q113" s="105">
        <v>0</v>
      </c>
      <c r="R113" s="115">
        <f>SUM(K113:P113)</f>
        <v>6272.4999999999991</v>
      </c>
      <c r="S113" s="115">
        <f>+J113+K113+L113+O113+Q113</f>
        <v>1762.54</v>
      </c>
      <c r="T113" s="115">
        <f>+M113+N113+P113</f>
        <v>4509.9599999999991</v>
      </c>
      <c r="U113" s="117">
        <f>+I113-S113</f>
        <v>27637.46</v>
      </c>
      <c r="V113" s="144">
        <v>112</v>
      </c>
    </row>
    <row r="114" spans="1:22" s="21" customFormat="1" ht="15" customHeight="1" thickBot="1" x14ac:dyDescent="0.35">
      <c r="A114" s="207"/>
      <c r="B114" s="208"/>
      <c r="C114" s="208"/>
      <c r="D114" s="208"/>
      <c r="E114" s="208"/>
      <c r="F114" s="208"/>
      <c r="G114" s="208"/>
      <c r="H114" s="209"/>
      <c r="I114" s="110">
        <f>SUM(I111:I113)</f>
        <v>169400</v>
      </c>
      <c r="J114" s="110">
        <f>SUM(J111:J113)</f>
        <v>12548.02</v>
      </c>
      <c r="K114" s="110">
        <f t="shared" ref="K114:U114" si="33">SUM(K111:K113)</f>
        <v>75</v>
      </c>
      <c r="L114" s="110">
        <f t="shared" si="33"/>
        <v>4861.78</v>
      </c>
      <c r="M114" s="110">
        <f t="shared" si="33"/>
        <v>12027.399999999998</v>
      </c>
      <c r="N114" s="110">
        <f t="shared" si="33"/>
        <v>1546.1799999999998</v>
      </c>
      <c r="O114" s="110">
        <f t="shared" si="33"/>
        <v>5149.76</v>
      </c>
      <c r="P114" s="110">
        <f t="shared" si="33"/>
        <v>12010.46</v>
      </c>
      <c r="Q114" s="110">
        <f t="shared" si="33"/>
        <v>0</v>
      </c>
      <c r="R114" s="110">
        <f t="shared" si="33"/>
        <v>35670.58</v>
      </c>
      <c r="S114" s="110">
        <f t="shared" si="33"/>
        <v>22634.560000000005</v>
      </c>
      <c r="T114" s="110">
        <f t="shared" si="33"/>
        <v>25584.04</v>
      </c>
      <c r="U114" s="110">
        <f t="shared" si="33"/>
        <v>146765.44</v>
      </c>
      <c r="V114" s="210"/>
    </row>
    <row r="115" spans="1:22" s="21" customFormat="1" ht="8.1" customHeight="1" thickBot="1" x14ac:dyDescent="0.35">
      <c r="A115" s="155"/>
      <c r="B115" s="155"/>
      <c r="C115" s="155"/>
      <c r="D115" s="155"/>
      <c r="E115" s="155"/>
      <c r="F115" s="155"/>
      <c r="G115" s="155"/>
      <c r="H115" s="155"/>
      <c r="I115" s="136"/>
      <c r="J115" s="136"/>
      <c r="K115" s="136"/>
      <c r="L115" s="136"/>
      <c r="M115" s="136"/>
      <c r="N115" s="136"/>
      <c r="O115" s="136"/>
      <c r="P115" s="136"/>
      <c r="Q115" s="136"/>
      <c r="R115" s="136"/>
      <c r="S115" s="136"/>
      <c r="T115" s="136"/>
      <c r="U115" s="136"/>
      <c r="V115" s="32"/>
    </row>
    <row r="116" spans="1:22" s="5" customFormat="1" ht="15" customHeight="1" thickBot="1" x14ac:dyDescent="0.35">
      <c r="A116" s="145" t="s">
        <v>135</v>
      </c>
      <c r="B116" s="36"/>
      <c r="C116" s="36"/>
      <c r="D116" s="36"/>
      <c r="E116" s="37"/>
      <c r="F116" s="35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7"/>
    </row>
    <row r="117" spans="1:22" s="5" customFormat="1" ht="15" customHeight="1" x14ac:dyDescent="0.3">
      <c r="A117" s="42">
        <v>1</v>
      </c>
      <c r="B117" s="211" t="s">
        <v>136</v>
      </c>
      <c r="C117" s="44" t="s">
        <v>38</v>
      </c>
      <c r="D117" s="44" t="s">
        <v>135</v>
      </c>
      <c r="E117" s="44" t="s">
        <v>107</v>
      </c>
      <c r="F117" s="138" t="s">
        <v>36</v>
      </c>
      <c r="G117" s="46">
        <v>44866</v>
      </c>
      <c r="H117" s="46">
        <v>45047</v>
      </c>
      <c r="I117" s="139">
        <v>100000</v>
      </c>
      <c r="J117" s="114">
        <f>12105.37</f>
        <v>12105.37</v>
      </c>
      <c r="K117" s="114">
        <v>25</v>
      </c>
      <c r="L117" s="140">
        <f>+I117*2.87%</f>
        <v>2870</v>
      </c>
      <c r="M117" s="141">
        <f>+I117*7.1%</f>
        <v>7099.9999999999991</v>
      </c>
      <c r="N117" s="140">
        <v>748.08</v>
      </c>
      <c r="O117" s="140">
        <f>+I117*3.04%</f>
        <v>3040</v>
      </c>
      <c r="P117" s="140">
        <f>+I117*7.09%</f>
        <v>7090.0000000000009</v>
      </c>
      <c r="Q117" s="142">
        <v>0</v>
      </c>
      <c r="R117" s="140">
        <f>SUM(K117:P117)</f>
        <v>20873.080000000002</v>
      </c>
      <c r="S117" s="140">
        <f>+J117+K117+L117+O117+Q117</f>
        <v>18040.370000000003</v>
      </c>
      <c r="T117" s="140">
        <f>+M117+N117+P117</f>
        <v>14938.08</v>
      </c>
      <c r="U117" s="143">
        <f>+I117-S117</f>
        <v>81959.63</v>
      </c>
      <c r="V117" s="120">
        <v>112</v>
      </c>
    </row>
    <row r="118" spans="1:22" s="5" customFormat="1" ht="15" customHeight="1" x14ac:dyDescent="0.3">
      <c r="A118" s="212">
        <v>2</v>
      </c>
      <c r="B118" s="213" t="s">
        <v>137</v>
      </c>
      <c r="C118" s="44" t="s">
        <v>38</v>
      </c>
      <c r="D118" s="44" t="s">
        <v>135</v>
      </c>
      <c r="E118" s="214" t="s">
        <v>138</v>
      </c>
      <c r="F118" s="45" t="s">
        <v>36</v>
      </c>
      <c r="G118" s="46">
        <v>44866</v>
      </c>
      <c r="H118" s="46">
        <v>45047</v>
      </c>
      <c r="I118" s="119">
        <v>35000</v>
      </c>
      <c r="J118" s="48">
        <v>0</v>
      </c>
      <c r="K118" s="48">
        <v>25</v>
      </c>
      <c r="L118" s="49">
        <f t="shared" ref="L118:L124" si="34">+I118*2.87%</f>
        <v>1004.5</v>
      </c>
      <c r="M118" s="50">
        <f t="shared" ref="M118:M124" si="35">+I118*7.1%</f>
        <v>2485</v>
      </c>
      <c r="N118" s="49">
        <f t="shared" ref="N118:N124" si="36">+I118*1.15%</f>
        <v>402.5</v>
      </c>
      <c r="O118" s="49">
        <f t="shared" ref="O118:O124" si="37">+I118*3.04%</f>
        <v>1064</v>
      </c>
      <c r="P118" s="49">
        <f t="shared" ref="P118:P124" si="38">+I118*7.09%</f>
        <v>2481.5</v>
      </c>
      <c r="Q118" s="51">
        <v>0</v>
      </c>
      <c r="R118" s="49">
        <f t="shared" ref="R118:R124" si="39">SUM(K118:P118)</f>
        <v>7462.5</v>
      </c>
      <c r="S118" s="49">
        <f t="shared" ref="S118:S124" si="40">+J118+K118+L118+O118+Q118</f>
        <v>2093.5</v>
      </c>
      <c r="T118" s="49">
        <f t="shared" ref="T118:T124" si="41">+M118+N118+P118</f>
        <v>5369</v>
      </c>
      <c r="U118" s="52">
        <f t="shared" ref="U118:U124" si="42">+I118-S118</f>
        <v>32906.5</v>
      </c>
      <c r="V118" s="53">
        <v>112</v>
      </c>
    </row>
    <row r="119" spans="1:22" s="5" customFormat="1" ht="15" customHeight="1" x14ac:dyDescent="0.3">
      <c r="A119" s="54">
        <v>3</v>
      </c>
      <c r="B119" s="215" t="s">
        <v>139</v>
      </c>
      <c r="C119" s="54" t="s">
        <v>34</v>
      </c>
      <c r="D119" s="54" t="s">
        <v>135</v>
      </c>
      <c r="E119" s="212" t="s">
        <v>138</v>
      </c>
      <c r="F119" s="56" t="s">
        <v>36</v>
      </c>
      <c r="G119" s="125">
        <v>44805</v>
      </c>
      <c r="H119" s="125">
        <v>44986</v>
      </c>
      <c r="I119" s="121">
        <v>35000</v>
      </c>
      <c r="J119" s="122">
        <v>0</v>
      </c>
      <c r="K119" s="122">
        <v>25</v>
      </c>
      <c r="L119" s="57">
        <f t="shared" si="34"/>
        <v>1004.5</v>
      </c>
      <c r="M119" s="58">
        <f t="shared" si="35"/>
        <v>2485</v>
      </c>
      <c r="N119" s="57">
        <f t="shared" si="36"/>
        <v>402.5</v>
      </c>
      <c r="O119" s="57">
        <f t="shared" si="37"/>
        <v>1064</v>
      </c>
      <c r="P119" s="57">
        <f t="shared" si="38"/>
        <v>2481.5</v>
      </c>
      <c r="Q119" s="59">
        <v>0</v>
      </c>
      <c r="R119" s="57">
        <f t="shared" si="39"/>
        <v>7462.5</v>
      </c>
      <c r="S119" s="57">
        <f t="shared" si="40"/>
        <v>2093.5</v>
      </c>
      <c r="T119" s="57">
        <f t="shared" si="41"/>
        <v>5369</v>
      </c>
      <c r="U119" s="60">
        <f t="shared" si="42"/>
        <v>32906.5</v>
      </c>
      <c r="V119" s="61">
        <v>112</v>
      </c>
    </row>
    <row r="120" spans="1:22" s="5" customFormat="1" ht="30" customHeight="1" x14ac:dyDescent="0.3">
      <c r="A120" s="212">
        <v>4</v>
      </c>
      <c r="B120" s="215" t="s">
        <v>140</v>
      </c>
      <c r="C120" s="54" t="s">
        <v>34</v>
      </c>
      <c r="D120" s="54" t="s">
        <v>135</v>
      </c>
      <c r="E120" s="216" t="s">
        <v>141</v>
      </c>
      <c r="F120" s="56" t="s">
        <v>36</v>
      </c>
      <c r="G120" s="125">
        <v>44805</v>
      </c>
      <c r="H120" s="125">
        <v>44986</v>
      </c>
      <c r="I120" s="121">
        <v>35000</v>
      </c>
      <c r="J120" s="122">
        <v>0</v>
      </c>
      <c r="K120" s="122">
        <v>25</v>
      </c>
      <c r="L120" s="57">
        <f t="shared" si="34"/>
        <v>1004.5</v>
      </c>
      <c r="M120" s="58">
        <f t="shared" si="35"/>
        <v>2485</v>
      </c>
      <c r="N120" s="57">
        <f t="shared" si="36"/>
        <v>402.5</v>
      </c>
      <c r="O120" s="57">
        <f t="shared" si="37"/>
        <v>1064</v>
      </c>
      <c r="P120" s="57">
        <f t="shared" si="38"/>
        <v>2481.5</v>
      </c>
      <c r="Q120" s="59">
        <v>0</v>
      </c>
      <c r="R120" s="57">
        <f t="shared" si="39"/>
        <v>7462.5</v>
      </c>
      <c r="S120" s="57">
        <f t="shared" si="40"/>
        <v>2093.5</v>
      </c>
      <c r="T120" s="57">
        <f t="shared" si="41"/>
        <v>5369</v>
      </c>
      <c r="U120" s="60">
        <f t="shared" si="42"/>
        <v>32906.5</v>
      </c>
      <c r="V120" s="61">
        <v>112</v>
      </c>
    </row>
    <row r="121" spans="1:22" s="5" customFormat="1" ht="15" customHeight="1" x14ac:dyDescent="0.3">
      <c r="A121" s="54">
        <v>5</v>
      </c>
      <c r="B121" s="215" t="s">
        <v>142</v>
      </c>
      <c r="C121" s="54" t="s">
        <v>34</v>
      </c>
      <c r="D121" s="54" t="s">
        <v>135</v>
      </c>
      <c r="E121" s="212" t="s">
        <v>138</v>
      </c>
      <c r="F121" s="56" t="s">
        <v>36</v>
      </c>
      <c r="G121" s="46">
        <v>44866</v>
      </c>
      <c r="H121" s="46">
        <v>45047</v>
      </c>
      <c r="I121" s="121">
        <v>35000</v>
      </c>
      <c r="J121" s="122">
        <v>0</v>
      </c>
      <c r="K121" s="122">
        <v>25</v>
      </c>
      <c r="L121" s="57">
        <f t="shared" si="34"/>
        <v>1004.5</v>
      </c>
      <c r="M121" s="58">
        <f t="shared" si="35"/>
        <v>2485</v>
      </c>
      <c r="N121" s="57">
        <f t="shared" si="36"/>
        <v>402.5</v>
      </c>
      <c r="O121" s="57">
        <f t="shared" si="37"/>
        <v>1064</v>
      </c>
      <c r="P121" s="57">
        <f t="shared" si="38"/>
        <v>2481.5</v>
      </c>
      <c r="Q121" s="59">
        <v>0</v>
      </c>
      <c r="R121" s="57">
        <f t="shared" si="39"/>
        <v>7462.5</v>
      </c>
      <c r="S121" s="57">
        <f t="shared" si="40"/>
        <v>2093.5</v>
      </c>
      <c r="T121" s="57">
        <f t="shared" si="41"/>
        <v>5369</v>
      </c>
      <c r="U121" s="60">
        <f t="shared" si="42"/>
        <v>32906.5</v>
      </c>
      <c r="V121" s="61">
        <v>112</v>
      </c>
    </row>
    <row r="122" spans="1:22" s="5" customFormat="1" ht="15" customHeight="1" x14ac:dyDescent="0.3">
      <c r="A122" s="212">
        <v>6</v>
      </c>
      <c r="B122" s="215" t="s">
        <v>143</v>
      </c>
      <c r="C122" s="54" t="s">
        <v>34</v>
      </c>
      <c r="D122" s="54" t="s">
        <v>135</v>
      </c>
      <c r="E122" s="212" t="s">
        <v>138</v>
      </c>
      <c r="F122" s="56" t="s">
        <v>36</v>
      </c>
      <c r="G122" s="46">
        <v>44835</v>
      </c>
      <c r="H122" s="46">
        <v>45017</v>
      </c>
      <c r="I122" s="121">
        <v>35000</v>
      </c>
      <c r="J122" s="122">
        <v>0</v>
      </c>
      <c r="K122" s="122">
        <v>25</v>
      </c>
      <c r="L122" s="57">
        <f>+I122*2.87%</f>
        <v>1004.5</v>
      </c>
      <c r="M122" s="58">
        <f>+I122*7.1%</f>
        <v>2485</v>
      </c>
      <c r="N122" s="57">
        <f>+I122*1.15%</f>
        <v>402.5</v>
      </c>
      <c r="O122" s="57">
        <f>+I122*3.04%</f>
        <v>1064</v>
      </c>
      <c r="P122" s="57">
        <f>+I122*7.09%</f>
        <v>2481.5</v>
      </c>
      <c r="Q122" s="59">
        <v>0</v>
      </c>
      <c r="R122" s="57">
        <f>SUM(K122:P122)</f>
        <v>7462.5</v>
      </c>
      <c r="S122" s="57">
        <f>+J122+K122+L122+O122+Q122</f>
        <v>2093.5</v>
      </c>
      <c r="T122" s="57">
        <f>+M122+N122+P122</f>
        <v>5369</v>
      </c>
      <c r="U122" s="60">
        <f>+I122-S122</f>
        <v>32906.5</v>
      </c>
      <c r="V122" s="61">
        <v>112</v>
      </c>
    </row>
    <row r="123" spans="1:22" s="5" customFormat="1" ht="15" customHeight="1" x14ac:dyDescent="0.3">
      <c r="A123" s="54">
        <v>7</v>
      </c>
      <c r="B123" s="215" t="s">
        <v>144</v>
      </c>
      <c r="C123" s="54" t="s">
        <v>34</v>
      </c>
      <c r="D123" s="54" t="s">
        <v>135</v>
      </c>
      <c r="E123" s="212" t="s">
        <v>138</v>
      </c>
      <c r="F123" s="56" t="s">
        <v>36</v>
      </c>
      <c r="G123" s="46">
        <v>44866</v>
      </c>
      <c r="H123" s="46">
        <v>45047</v>
      </c>
      <c r="I123" s="121">
        <v>45000</v>
      </c>
      <c r="J123" s="122">
        <v>1148.33</v>
      </c>
      <c r="K123" s="122">
        <v>25</v>
      </c>
      <c r="L123" s="57">
        <f t="shared" si="34"/>
        <v>1291.5</v>
      </c>
      <c r="M123" s="58">
        <f t="shared" si="35"/>
        <v>3194.9999999999995</v>
      </c>
      <c r="N123" s="57">
        <f t="shared" si="36"/>
        <v>517.5</v>
      </c>
      <c r="O123" s="57">
        <f t="shared" si="37"/>
        <v>1368</v>
      </c>
      <c r="P123" s="57">
        <f t="shared" si="38"/>
        <v>3190.5</v>
      </c>
      <c r="Q123" s="59">
        <v>0</v>
      </c>
      <c r="R123" s="57">
        <f t="shared" si="39"/>
        <v>9587.5</v>
      </c>
      <c r="S123" s="57">
        <f t="shared" si="40"/>
        <v>3832.83</v>
      </c>
      <c r="T123" s="57">
        <f t="shared" si="41"/>
        <v>6903</v>
      </c>
      <c r="U123" s="60">
        <f t="shared" si="42"/>
        <v>41167.17</v>
      </c>
      <c r="V123" s="61">
        <v>112</v>
      </c>
    </row>
    <row r="124" spans="1:22" s="5" customFormat="1" ht="15" customHeight="1" thickBot="1" x14ac:dyDescent="0.35">
      <c r="A124" s="217">
        <v>8</v>
      </c>
      <c r="B124" s="218" t="s">
        <v>145</v>
      </c>
      <c r="C124" s="100" t="s">
        <v>34</v>
      </c>
      <c r="D124" s="100" t="s">
        <v>135</v>
      </c>
      <c r="E124" s="219" t="s">
        <v>138</v>
      </c>
      <c r="F124" s="98" t="s">
        <v>36</v>
      </c>
      <c r="G124" s="46">
        <v>44880</v>
      </c>
      <c r="H124" s="46">
        <v>45061</v>
      </c>
      <c r="I124" s="101">
        <v>45000</v>
      </c>
      <c r="J124" s="102">
        <v>1148.33</v>
      </c>
      <c r="K124" s="102">
        <v>25</v>
      </c>
      <c r="L124" s="115">
        <f t="shared" si="34"/>
        <v>1291.5</v>
      </c>
      <c r="M124" s="116">
        <f t="shared" si="35"/>
        <v>3194.9999999999995</v>
      </c>
      <c r="N124" s="115">
        <f t="shared" si="36"/>
        <v>517.5</v>
      </c>
      <c r="O124" s="115">
        <f t="shared" si="37"/>
        <v>1368</v>
      </c>
      <c r="P124" s="115">
        <f t="shared" si="38"/>
        <v>3190.5</v>
      </c>
      <c r="Q124" s="105">
        <v>0</v>
      </c>
      <c r="R124" s="115">
        <f t="shared" si="39"/>
        <v>9587.5</v>
      </c>
      <c r="S124" s="115">
        <f t="shared" si="40"/>
        <v>3832.83</v>
      </c>
      <c r="T124" s="115">
        <f t="shared" si="41"/>
        <v>6903</v>
      </c>
      <c r="U124" s="117">
        <f t="shared" si="42"/>
        <v>41167.17</v>
      </c>
      <c r="V124" s="144">
        <v>112</v>
      </c>
    </row>
    <row r="125" spans="1:22" s="5" customFormat="1" ht="15" customHeight="1" thickBot="1" x14ac:dyDescent="0.35">
      <c r="A125" s="74"/>
      <c r="B125" s="109"/>
      <c r="C125" s="109"/>
      <c r="D125" s="109"/>
      <c r="E125" s="109"/>
      <c r="F125" s="109"/>
      <c r="G125" s="109"/>
      <c r="H125" s="109"/>
      <c r="I125" s="110">
        <f t="shared" ref="I125:U125" si="43">SUM(I117:I124)</f>
        <v>365000</v>
      </c>
      <c r="J125" s="110">
        <f t="shared" si="43"/>
        <v>14402.03</v>
      </c>
      <c r="K125" s="110">
        <f t="shared" si="43"/>
        <v>200</v>
      </c>
      <c r="L125" s="110">
        <f t="shared" si="43"/>
        <v>10475.5</v>
      </c>
      <c r="M125" s="110">
        <f t="shared" si="43"/>
        <v>25915</v>
      </c>
      <c r="N125" s="110">
        <f t="shared" si="43"/>
        <v>3795.58</v>
      </c>
      <c r="O125" s="110">
        <f t="shared" si="43"/>
        <v>11096</v>
      </c>
      <c r="P125" s="110">
        <f t="shared" si="43"/>
        <v>25878.5</v>
      </c>
      <c r="Q125" s="110">
        <f t="shared" si="43"/>
        <v>0</v>
      </c>
      <c r="R125" s="110">
        <f t="shared" si="43"/>
        <v>77360.58</v>
      </c>
      <c r="S125" s="110">
        <f t="shared" si="43"/>
        <v>36173.530000000006</v>
      </c>
      <c r="T125" s="110">
        <f t="shared" si="43"/>
        <v>55589.08</v>
      </c>
      <c r="U125" s="110">
        <f t="shared" si="43"/>
        <v>328826.46999999997</v>
      </c>
      <c r="V125" s="111"/>
    </row>
    <row r="126" spans="1:22" s="21" customFormat="1" ht="8.1" customHeight="1" thickBot="1" x14ac:dyDescent="0.35">
      <c r="A126" s="30"/>
      <c r="C126" s="130"/>
      <c r="D126" s="30"/>
      <c r="E126" s="30"/>
      <c r="F126" s="130"/>
      <c r="G126" s="131"/>
      <c r="H126" s="131"/>
      <c r="I126" s="132"/>
      <c r="J126" s="133"/>
      <c r="K126" s="133"/>
      <c r="L126" s="132"/>
      <c r="M126" s="133"/>
      <c r="N126" s="134"/>
      <c r="O126" s="134"/>
      <c r="P126" s="134"/>
      <c r="Q126" s="135"/>
      <c r="R126" s="134"/>
      <c r="S126" s="134"/>
      <c r="T126" s="134"/>
      <c r="U126" s="136"/>
      <c r="V126" s="32"/>
    </row>
    <row r="127" spans="1:22" s="21" customFormat="1" ht="15" customHeight="1" thickBot="1" x14ac:dyDescent="0.35">
      <c r="A127" s="35" t="s">
        <v>146</v>
      </c>
      <c r="B127" s="36"/>
      <c r="C127" s="36"/>
      <c r="D127" s="36"/>
      <c r="E127" s="37"/>
      <c r="F127" s="35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7"/>
    </row>
    <row r="128" spans="1:22" s="21" customFormat="1" ht="30" customHeight="1" x14ac:dyDescent="0.3">
      <c r="A128" s="220">
        <v>1</v>
      </c>
      <c r="B128" s="221" t="s">
        <v>147</v>
      </c>
      <c r="C128" s="42" t="s">
        <v>38</v>
      </c>
      <c r="D128" s="222" t="s">
        <v>148</v>
      </c>
      <c r="E128" s="138" t="s">
        <v>149</v>
      </c>
      <c r="F128" s="138" t="s">
        <v>36</v>
      </c>
      <c r="G128" s="46">
        <v>44835</v>
      </c>
      <c r="H128" s="46">
        <v>45017</v>
      </c>
      <c r="I128" s="223">
        <v>100000</v>
      </c>
      <c r="J128" s="141">
        <v>12105.37</v>
      </c>
      <c r="K128" s="114">
        <v>25</v>
      </c>
      <c r="L128" s="140">
        <f>+I128*2.87%</f>
        <v>2870</v>
      </c>
      <c r="M128" s="141">
        <f>+I128*7.1%</f>
        <v>7099.9999999999991</v>
      </c>
      <c r="N128" s="57">
        <v>748.08</v>
      </c>
      <c r="O128" s="140">
        <f>+I128*3.04%</f>
        <v>3040</v>
      </c>
      <c r="P128" s="140">
        <f>+I128*7.09%</f>
        <v>7090.0000000000009</v>
      </c>
      <c r="Q128" s="142">
        <v>0</v>
      </c>
      <c r="R128" s="140">
        <f>SUM(L128:P128)</f>
        <v>20848.080000000002</v>
      </c>
      <c r="S128" s="140">
        <f>+J128+K128+L128+O128+Q128</f>
        <v>18040.370000000003</v>
      </c>
      <c r="T128" s="140">
        <f>+M128+N128+P128</f>
        <v>14938.08</v>
      </c>
      <c r="U128" s="143">
        <f>+I128-S128</f>
        <v>81959.63</v>
      </c>
      <c r="V128" s="120">
        <v>112</v>
      </c>
    </row>
    <row r="129" spans="1:22" s="21" customFormat="1" ht="30" customHeight="1" thickBot="1" x14ac:dyDescent="0.35">
      <c r="A129" s="224">
        <v>2</v>
      </c>
      <c r="B129" s="225" t="s">
        <v>150</v>
      </c>
      <c r="C129" s="169" t="s">
        <v>38</v>
      </c>
      <c r="D129" s="226" t="s">
        <v>148</v>
      </c>
      <c r="E129" s="82" t="s">
        <v>151</v>
      </c>
      <c r="F129" s="82" t="s">
        <v>36</v>
      </c>
      <c r="G129" s="46">
        <v>44866</v>
      </c>
      <c r="H129" s="46">
        <v>45047</v>
      </c>
      <c r="I129" s="84">
        <v>60000</v>
      </c>
      <c r="J129" s="50">
        <v>3486.68</v>
      </c>
      <c r="K129" s="86">
        <v>25</v>
      </c>
      <c r="L129" s="227">
        <f>+I129*2.87%</f>
        <v>1722</v>
      </c>
      <c r="M129" s="228">
        <f>+I129*7.1%</f>
        <v>4260</v>
      </c>
      <c r="N129" s="227">
        <f>+I129*1.15%</f>
        <v>690</v>
      </c>
      <c r="O129" s="227">
        <f>+I129*3.04%</f>
        <v>1824</v>
      </c>
      <c r="P129" s="227">
        <f>+I129*7.09%</f>
        <v>4254</v>
      </c>
      <c r="Q129" s="88">
        <v>0</v>
      </c>
      <c r="R129" s="227">
        <f>SUM(K129:P129)</f>
        <v>12775</v>
      </c>
      <c r="S129" s="227">
        <f>+J129+K129+L129+O129+Q129</f>
        <v>7057.68</v>
      </c>
      <c r="T129" s="227">
        <f>+M129+N129+P129</f>
        <v>9204</v>
      </c>
      <c r="U129" s="229">
        <f>+I129-S129</f>
        <v>52942.32</v>
      </c>
      <c r="V129" s="230">
        <v>112</v>
      </c>
    </row>
    <row r="130" spans="1:22" s="21" customFormat="1" ht="15" customHeight="1" thickBot="1" x14ac:dyDescent="0.35">
      <c r="A130" s="109"/>
      <c r="B130" s="109"/>
      <c r="C130" s="109"/>
      <c r="D130" s="109"/>
      <c r="E130" s="109"/>
      <c r="F130" s="109"/>
      <c r="G130" s="109"/>
      <c r="H130" s="109"/>
      <c r="I130" s="110">
        <f>SUM(I128:I129)</f>
        <v>160000</v>
      </c>
      <c r="J130" s="110">
        <f>SUM(J128:J129)</f>
        <v>15592.050000000001</v>
      </c>
      <c r="K130" s="110">
        <f t="shared" ref="K130:U130" si="44">SUM(K128:K129)</f>
        <v>50</v>
      </c>
      <c r="L130" s="110">
        <f t="shared" si="44"/>
        <v>4592</v>
      </c>
      <c r="M130" s="110">
        <f t="shared" si="44"/>
        <v>11360</v>
      </c>
      <c r="N130" s="110">
        <f t="shared" si="44"/>
        <v>1438.08</v>
      </c>
      <c r="O130" s="110">
        <f t="shared" si="44"/>
        <v>4864</v>
      </c>
      <c r="P130" s="110">
        <f t="shared" si="44"/>
        <v>11344</v>
      </c>
      <c r="Q130" s="110">
        <f t="shared" si="44"/>
        <v>0</v>
      </c>
      <c r="R130" s="110">
        <f t="shared" si="44"/>
        <v>33623.08</v>
      </c>
      <c r="S130" s="110">
        <f t="shared" si="44"/>
        <v>25098.050000000003</v>
      </c>
      <c r="T130" s="110">
        <f t="shared" si="44"/>
        <v>24142.080000000002</v>
      </c>
      <c r="U130" s="110">
        <f t="shared" si="44"/>
        <v>134901.95000000001</v>
      </c>
      <c r="V130" s="111"/>
    </row>
    <row r="131" spans="1:22" s="21" customFormat="1" ht="8.1" customHeight="1" thickBot="1" x14ac:dyDescent="0.35">
      <c r="A131" s="30"/>
      <c r="C131" s="130"/>
      <c r="D131" s="30"/>
      <c r="E131" s="30"/>
      <c r="F131" s="130"/>
      <c r="G131" s="131"/>
      <c r="H131" s="131"/>
      <c r="I131" s="132"/>
      <c r="J131" s="133"/>
      <c r="K131" s="133"/>
      <c r="L131" s="132"/>
      <c r="M131" s="133"/>
      <c r="N131" s="134"/>
      <c r="O131" s="134"/>
      <c r="P131" s="134"/>
      <c r="Q131" s="135"/>
      <c r="R131" s="134"/>
      <c r="S131" s="134"/>
      <c r="T131" s="134"/>
      <c r="U131" s="136"/>
      <c r="V131" s="32"/>
    </row>
    <row r="132" spans="1:22" s="21" customFormat="1" ht="15" customHeight="1" thickBot="1" x14ac:dyDescent="0.35">
      <c r="A132" s="145" t="s">
        <v>152</v>
      </c>
      <c r="B132" s="36"/>
      <c r="C132" s="36"/>
      <c r="D132" s="36"/>
      <c r="E132" s="37"/>
      <c r="F132" s="35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7"/>
    </row>
    <row r="133" spans="1:22" s="21" customFormat="1" ht="30" customHeight="1" x14ac:dyDescent="0.3">
      <c r="A133" s="220">
        <v>1</v>
      </c>
      <c r="B133" s="231" t="s">
        <v>153</v>
      </c>
      <c r="C133" s="42" t="s">
        <v>34</v>
      </c>
      <c r="D133" s="42" t="s">
        <v>152</v>
      </c>
      <c r="E133" s="138" t="s">
        <v>149</v>
      </c>
      <c r="F133" s="42" t="s">
        <v>36</v>
      </c>
      <c r="G133" s="46">
        <v>44835</v>
      </c>
      <c r="H133" s="46">
        <v>45017</v>
      </c>
      <c r="I133" s="139">
        <v>70000</v>
      </c>
      <c r="J133" s="114">
        <v>5368.48</v>
      </c>
      <c r="K133" s="114">
        <v>25</v>
      </c>
      <c r="L133" s="178">
        <f>+I133*2.87%</f>
        <v>2009</v>
      </c>
      <c r="M133" s="179">
        <f>+I133*7.1%</f>
        <v>4970</v>
      </c>
      <c r="N133" s="178">
        <v>748.08</v>
      </c>
      <c r="O133" s="178">
        <f>+I133*3.04%</f>
        <v>2128</v>
      </c>
      <c r="P133" s="178">
        <f>+I133*7.09%</f>
        <v>4963</v>
      </c>
      <c r="Q133" s="142">
        <v>0</v>
      </c>
      <c r="R133" s="178">
        <f>SUM(K133:P133)</f>
        <v>14843.08</v>
      </c>
      <c r="S133" s="178">
        <f>+J133+K133+L133+O133+Q133</f>
        <v>9530.48</v>
      </c>
      <c r="T133" s="178">
        <f>+M133+N133+P133</f>
        <v>10681.08</v>
      </c>
      <c r="U133" s="180">
        <f>+I133-S133</f>
        <v>60469.520000000004</v>
      </c>
      <c r="V133" s="120">
        <v>112</v>
      </c>
    </row>
    <row r="134" spans="1:22" s="21" customFormat="1" ht="30" customHeight="1" x14ac:dyDescent="0.3">
      <c r="A134" s="232">
        <v>2</v>
      </c>
      <c r="B134" s="233" t="s">
        <v>154</v>
      </c>
      <c r="C134" s="54" t="s">
        <v>155</v>
      </c>
      <c r="D134" s="54" t="s">
        <v>152</v>
      </c>
      <c r="E134" s="54" t="s">
        <v>156</v>
      </c>
      <c r="F134" s="54" t="s">
        <v>36</v>
      </c>
      <c r="G134" s="46">
        <v>44774</v>
      </c>
      <c r="H134" s="46">
        <v>44958</v>
      </c>
      <c r="I134" s="121">
        <v>45000</v>
      </c>
      <c r="J134" s="122">
        <v>1148.33</v>
      </c>
      <c r="K134" s="122">
        <v>25</v>
      </c>
      <c r="L134" s="182">
        <f>+I134*2.87%</f>
        <v>1291.5</v>
      </c>
      <c r="M134" s="183">
        <f>+I134*7.1%</f>
        <v>3194.9999999999995</v>
      </c>
      <c r="N134" s="182">
        <f>+I134*1.15%</f>
        <v>517.5</v>
      </c>
      <c r="O134" s="182">
        <f>+I134*3.04%</f>
        <v>1368</v>
      </c>
      <c r="P134" s="182">
        <f>+I134*7.09%</f>
        <v>3190.5</v>
      </c>
      <c r="Q134" s="59">
        <v>0</v>
      </c>
      <c r="R134" s="182">
        <f>SUM(K134:P134)</f>
        <v>9587.5</v>
      </c>
      <c r="S134" s="182">
        <f>+J134+K134+L134+O134+Q134</f>
        <v>3832.83</v>
      </c>
      <c r="T134" s="182">
        <f>+M134+N134+P134</f>
        <v>6903</v>
      </c>
      <c r="U134" s="184">
        <f>+I134-S134</f>
        <v>41167.17</v>
      </c>
      <c r="V134" s="61">
        <v>112</v>
      </c>
    </row>
    <row r="135" spans="1:22" s="21" customFormat="1" ht="30" customHeight="1" x14ac:dyDescent="0.3">
      <c r="A135" s="234">
        <v>3</v>
      </c>
      <c r="B135" s="233" t="s">
        <v>157</v>
      </c>
      <c r="C135" s="54" t="s">
        <v>34</v>
      </c>
      <c r="D135" s="54" t="s">
        <v>152</v>
      </c>
      <c r="E135" s="54" t="s">
        <v>156</v>
      </c>
      <c r="F135" s="46" t="s">
        <v>36</v>
      </c>
      <c r="G135" s="46">
        <v>44774</v>
      </c>
      <c r="H135" s="46">
        <v>44958</v>
      </c>
      <c r="I135" s="121">
        <v>50000</v>
      </c>
      <c r="J135" s="122">
        <v>1627.13</v>
      </c>
      <c r="K135" s="122">
        <v>25</v>
      </c>
      <c r="L135" s="182">
        <f>+I135*2.87%</f>
        <v>1435</v>
      </c>
      <c r="M135" s="183">
        <f>+I135*7.1%</f>
        <v>3549.9999999999995</v>
      </c>
      <c r="N135" s="182">
        <f>+I135*1.15%</f>
        <v>575</v>
      </c>
      <c r="O135" s="182">
        <f>+I135*3.04%</f>
        <v>1520</v>
      </c>
      <c r="P135" s="182">
        <f>+I135*7.09%</f>
        <v>3545.0000000000005</v>
      </c>
      <c r="Q135" s="59">
        <v>1512.45</v>
      </c>
      <c r="R135" s="182">
        <f>SUM(K135:P135)</f>
        <v>10650</v>
      </c>
      <c r="S135" s="182">
        <f>+J135+K135+L135+O135+Q135</f>
        <v>6119.58</v>
      </c>
      <c r="T135" s="182">
        <f>+M135+N135+P135</f>
        <v>7670</v>
      </c>
      <c r="U135" s="184">
        <f>+I135-S135</f>
        <v>43880.42</v>
      </c>
      <c r="V135" s="61">
        <v>112</v>
      </c>
    </row>
    <row r="136" spans="1:22" s="21" customFormat="1" ht="30" customHeight="1" thickBot="1" x14ac:dyDescent="0.35">
      <c r="A136" s="232">
        <v>4</v>
      </c>
      <c r="B136" s="235" t="s">
        <v>158</v>
      </c>
      <c r="C136" s="100" t="s">
        <v>34</v>
      </c>
      <c r="D136" s="100" t="s">
        <v>152</v>
      </c>
      <c r="E136" s="100" t="s">
        <v>156</v>
      </c>
      <c r="F136" s="236" t="s">
        <v>36</v>
      </c>
      <c r="G136" s="46">
        <v>44774</v>
      </c>
      <c r="H136" s="46">
        <v>44958</v>
      </c>
      <c r="I136" s="101">
        <v>45000</v>
      </c>
      <c r="J136" s="102">
        <v>1148.33</v>
      </c>
      <c r="K136" s="102">
        <v>25</v>
      </c>
      <c r="L136" s="115">
        <f>+I136*2.87%</f>
        <v>1291.5</v>
      </c>
      <c r="M136" s="116">
        <f>+I136*7.1%</f>
        <v>3194.9999999999995</v>
      </c>
      <c r="N136" s="115">
        <f>+I136*1.15%</f>
        <v>517.5</v>
      </c>
      <c r="O136" s="115">
        <f>+I136*3.04%</f>
        <v>1368</v>
      </c>
      <c r="P136" s="115">
        <f>+I136*7.09%</f>
        <v>3190.5</v>
      </c>
      <c r="Q136" s="59">
        <v>0</v>
      </c>
      <c r="R136" s="115">
        <f>SUM(K136:P136)</f>
        <v>9587.5</v>
      </c>
      <c r="S136" s="115">
        <f>+J136+K136+L136+O136+Q136</f>
        <v>3832.83</v>
      </c>
      <c r="T136" s="115">
        <f>+M136+N136+P136</f>
        <v>6903</v>
      </c>
      <c r="U136" s="117">
        <f>+I136-S136</f>
        <v>41167.17</v>
      </c>
      <c r="V136" s="144">
        <v>112</v>
      </c>
    </row>
    <row r="137" spans="1:22" s="21" customFormat="1" ht="15" customHeight="1" thickBot="1" x14ac:dyDescent="0.35">
      <c r="A137" s="109"/>
      <c r="B137" s="109"/>
      <c r="C137" s="109"/>
      <c r="D137" s="109"/>
      <c r="E137" s="109"/>
      <c r="F137" s="109"/>
      <c r="G137" s="109"/>
      <c r="H137" s="109"/>
      <c r="I137" s="110">
        <f>SUM(I133:I136)</f>
        <v>210000</v>
      </c>
      <c r="J137" s="110">
        <f>SUM(J133:J136)</f>
        <v>9292.27</v>
      </c>
      <c r="K137" s="110">
        <f t="shared" ref="K137:U137" si="45">SUM(K133:K136)</f>
        <v>100</v>
      </c>
      <c r="L137" s="110">
        <f t="shared" si="45"/>
        <v>6027</v>
      </c>
      <c r="M137" s="110">
        <f t="shared" si="45"/>
        <v>14910</v>
      </c>
      <c r="N137" s="110">
        <f t="shared" si="45"/>
        <v>2358.08</v>
      </c>
      <c r="O137" s="110">
        <f t="shared" si="45"/>
        <v>6384</v>
      </c>
      <c r="P137" s="110">
        <f t="shared" si="45"/>
        <v>14889</v>
      </c>
      <c r="Q137" s="110">
        <f>SUM(Q133:Q136)</f>
        <v>1512.45</v>
      </c>
      <c r="R137" s="110">
        <f t="shared" si="45"/>
        <v>44668.08</v>
      </c>
      <c r="S137" s="110">
        <f t="shared" si="45"/>
        <v>23315.72</v>
      </c>
      <c r="T137" s="110">
        <f t="shared" si="45"/>
        <v>32157.08</v>
      </c>
      <c r="U137" s="110">
        <f t="shared" si="45"/>
        <v>186684.27999999997</v>
      </c>
      <c r="V137" s="111"/>
    </row>
    <row r="138" spans="1:22" s="21" customFormat="1" ht="8.1" customHeight="1" thickBot="1" x14ac:dyDescent="0.35">
      <c r="A138" s="30"/>
      <c r="C138" s="130"/>
      <c r="D138" s="30"/>
      <c r="E138" s="30"/>
      <c r="F138" s="130"/>
      <c r="G138" s="131"/>
      <c r="H138" s="131"/>
      <c r="I138" s="132"/>
      <c r="J138" s="133"/>
      <c r="K138" s="133"/>
      <c r="L138" s="132"/>
      <c r="M138" s="133"/>
      <c r="N138" s="134"/>
      <c r="O138" s="134"/>
      <c r="P138" s="134"/>
      <c r="Q138" s="135"/>
      <c r="R138" s="134"/>
      <c r="S138" s="134"/>
      <c r="T138" s="134"/>
      <c r="U138" s="136"/>
      <c r="V138" s="32"/>
    </row>
    <row r="139" spans="1:22" s="5" customFormat="1" ht="15" customHeight="1" thickBot="1" x14ac:dyDescent="0.35">
      <c r="A139" s="35" t="s">
        <v>159</v>
      </c>
      <c r="B139" s="36"/>
      <c r="C139" s="36"/>
      <c r="D139" s="36"/>
      <c r="E139" s="37"/>
      <c r="F139" s="35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7"/>
    </row>
    <row r="140" spans="1:22" s="21" customFormat="1" ht="30" customHeight="1" x14ac:dyDescent="0.3">
      <c r="A140" s="42">
        <v>1</v>
      </c>
      <c r="B140" s="237" t="s">
        <v>160</v>
      </c>
      <c r="C140" s="54" t="s">
        <v>38</v>
      </c>
      <c r="D140" s="42" t="s">
        <v>161</v>
      </c>
      <c r="E140" s="42" t="s">
        <v>107</v>
      </c>
      <c r="F140" s="138" t="s">
        <v>36</v>
      </c>
      <c r="G140" s="46">
        <v>44805</v>
      </c>
      <c r="H140" s="46">
        <v>44986</v>
      </c>
      <c r="I140" s="121">
        <v>80000</v>
      </c>
      <c r="J140" s="114">
        <v>7400.87</v>
      </c>
      <c r="K140" s="114">
        <v>25</v>
      </c>
      <c r="L140" s="140">
        <f>+I140*2.87%</f>
        <v>2296</v>
      </c>
      <c r="M140" s="141">
        <f>+I140*7.1%</f>
        <v>5679.9999999999991</v>
      </c>
      <c r="N140" s="57">
        <v>748.08</v>
      </c>
      <c r="O140" s="140">
        <f>+I140*3.04%</f>
        <v>2432</v>
      </c>
      <c r="P140" s="140">
        <f>+I140*7.09%</f>
        <v>5672</v>
      </c>
      <c r="Q140" s="142">
        <v>0</v>
      </c>
      <c r="R140" s="140">
        <f>SUM(K140:P140)</f>
        <v>16853.080000000002</v>
      </c>
      <c r="S140" s="140">
        <f>+J140+K140+L140+O140+Q140</f>
        <v>12153.869999999999</v>
      </c>
      <c r="T140" s="140">
        <f>+M140+N140+P140</f>
        <v>12100.079999999998</v>
      </c>
      <c r="U140" s="143">
        <f>+I140-S140</f>
        <v>67846.13</v>
      </c>
      <c r="V140" s="120">
        <v>112</v>
      </c>
    </row>
    <row r="141" spans="1:22" s="21" customFormat="1" ht="30" customHeight="1" x14ac:dyDescent="0.3">
      <c r="A141" s="54">
        <v>2</v>
      </c>
      <c r="B141" s="205" t="s">
        <v>162</v>
      </c>
      <c r="C141" s="54" t="s">
        <v>38</v>
      </c>
      <c r="D141" s="54" t="s">
        <v>161</v>
      </c>
      <c r="E141" s="54" t="s">
        <v>163</v>
      </c>
      <c r="F141" s="56" t="s">
        <v>36</v>
      </c>
      <c r="G141" s="46">
        <v>44805</v>
      </c>
      <c r="H141" s="46">
        <v>44986</v>
      </c>
      <c r="I141" s="121">
        <v>45000</v>
      </c>
      <c r="J141" s="122">
        <v>1148.33</v>
      </c>
      <c r="K141" s="122">
        <v>25</v>
      </c>
      <c r="L141" s="57">
        <f>+I141*2.87%</f>
        <v>1291.5</v>
      </c>
      <c r="M141" s="58">
        <f>+I141*7.1%</f>
        <v>3194.9999999999995</v>
      </c>
      <c r="N141" s="57">
        <f>+I141*1.15%</f>
        <v>517.5</v>
      </c>
      <c r="O141" s="57">
        <f>+I141*3.04%</f>
        <v>1368</v>
      </c>
      <c r="P141" s="57">
        <f>+I141*7.09%</f>
        <v>3190.5</v>
      </c>
      <c r="Q141" s="59">
        <v>0</v>
      </c>
      <c r="R141" s="57">
        <f>SUM(K141:P141)</f>
        <v>9587.5</v>
      </c>
      <c r="S141" s="57">
        <f>+J141+K141+L141+O141+Q141</f>
        <v>3832.83</v>
      </c>
      <c r="T141" s="57">
        <f>+M141+N141+P141</f>
        <v>6903</v>
      </c>
      <c r="U141" s="60">
        <f>+I141-S141</f>
        <v>41167.17</v>
      </c>
      <c r="V141" s="61">
        <v>112</v>
      </c>
    </row>
    <row r="142" spans="1:22" s="21" customFormat="1" ht="30" customHeight="1" thickBot="1" x14ac:dyDescent="0.35">
      <c r="A142" s="169">
        <v>3</v>
      </c>
      <c r="B142" s="206" t="s">
        <v>164</v>
      </c>
      <c r="C142" s="100" t="s">
        <v>38</v>
      </c>
      <c r="D142" s="100" t="s">
        <v>161</v>
      </c>
      <c r="E142" s="100" t="s">
        <v>163</v>
      </c>
      <c r="F142" s="98" t="s">
        <v>36</v>
      </c>
      <c r="G142" s="46">
        <v>44835</v>
      </c>
      <c r="H142" s="46">
        <v>45017</v>
      </c>
      <c r="I142" s="101">
        <v>48000</v>
      </c>
      <c r="J142" s="149">
        <v>1571.73</v>
      </c>
      <c r="K142" s="102">
        <v>25</v>
      </c>
      <c r="L142" s="115">
        <f>+I142*2.87%</f>
        <v>1377.6</v>
      </c>
      <c r="M142" s="116">
        <f>+I142*7.1%</f>
        <v>3407.9999999999995</v>
      </c>
      <c r="N142" s="115">
        <f>+I142*1.15%</f>
        <v>552</v>
      </c>
      <c r="O142" s="115">
        <f>+I142*3.04%</f>
        <v>1459.2</v>
      </c>
      <c r="P142" s="115">
        <f>+I142*7.09%</f>
        <v>3403.2000000000003</v>
      </c>
      <c r="Q142" s="105">
        <v>0</v>
      </c>
      <c r="R142" s="115">
        <f>SUM(K142:P142)</f>
        <v>10225</v>
      </c>
      <c r="S142" s="115">
        <f>+J142+K142+L142+O142+Q142</f>
        <v>4433.53</v>
      </c>
      <c r="T142" s="115">
        <f>+M142+N142+P142</f>
        <v>7363.2</v>
      </c>
      <c r="U142" s="117">
        <f>+I142-S142</f>
        <v>43566.47</v>
      </c>
      <c r="V142" s="144">
        <v>112</v>
      </c>
    </row>
    <row r="143" spans="1:22" s="21" customFormat="1" ht="15" customHeight="1" thickBot="1" x14ac:dyDescent="0.35">
      <c r="A143" s="109"/>
      <c r="B143" s="109"/>
      <c r="C143" s="109"/>
      <c r="D143" s="109"/>
      <c r="E143" s="109"/>
      <c r="F143" s="109"/>
      <c r="G143" s="109"/>
      <c r="H143" s="109"/>
      <c r="I143" s="110">
        <f>SUM(I140:I142)</f>
        <v>173000</v>
      </c>
      <c r="J143" s="110">
        <f>SUM(J140:J142)</f>
        <v>10120.93</v>
      </c>
      <c r="K143" s="110">
        <f t="shared" ref="K143:U143" si="46">SUM(K140:K142)</f>
        <v>75</v>
      </c>
      <c r="L143" s="110">
        <f t="shared" si="46"/>
        <v>4965.1000000000004</v>
      </c>
      <c r="M143" s="110">
        <f t="shared" si="46"/>
        <v>12282.999999999998</v>
      </c>
      <c r="N143" s="110">
        <f t="shared" si="46"/>
        <v>1817.58</v>
      </c>
      <c r="O143" s="110">
        <f t="shared" si="46"/>
        <v>5259.2</v>
      </c>
      <c r="P143" s="110">
        <f t="shared" si="46"/>
        <v>12265.7</v>
      </c>
      <c r="Q143" s="110">
        <f t="shared" si="46"/>
        <v>0</v>
      </c>
      <c r="R143" s="110">
        <f t="shared" si="46"/>
        <v>36665.58</v>
      </c>
      <c r="S143" s="110">
        <f t="shared" si="46"/>
        <v>20420.23</v>
      </c>
      <c r="T143" s="110">
        <f t="shared" si="46"/>
        <v>26366.28</v>
      </c>
      <c r="U143" s="110">
        <f t="shared" si="46"/>
        <v>152579.77000000002</v>
      </c>
      <c r="V143" s="111"/>
    </row>
    <row r="144" spans="1:22" s="21" customFormat="1" ht="8.1" customHeight="1" thickBot="1" x14ac:dyDescent="0.35">
      <c r="A144" s="30"/>
      <c r="C144" s="130"/>
      <c r="D144" s="30"/>
      <c r="E144" s="30"/>
      <c r="F144" s="130"/>
      <c r="G144" s="131"/>
      <c r="H144" s="131"/>
      <c r="I144" s="132"/>
      <c r="J144" s="133"/>
      <c r="K144" s="133"/>
      <c r="L144" s="132"/>
      <c r="M144" s="133"/>
      <c r="N144" s="134"/>
      <c r="O144" s="134"/>
      <c r="P144" s="134"/>
      <c r="Q144" s="135"/>
      <c r="R144" s="134"/>
      <c r="S144" s="134"/>
      <c r="T144" s="134"/>
      <c r="U144" s="136"/>
      <c r="V144" s="32"/>
    </row>
    <row r="145" spans="1:22" s="5" customFormat="1" ht="15" customHeight="1" thickBot="1" x14ac:dyDescent="0.35">
      <c r="A145" s="35" t="s">
        <v>165</v>
      </c>
      <c r="B145" s="36"/>
      <c r="C145" s="36"/>
      <c r="D145" s="36"/>
      <c r="E145" s="37"/>
      <c r="F145" s="35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7"/>
    </row>
    <row r="146" spans="1:22" s="5" customFormat="1" ht="15" customHeight="1" x14ac:dyDescent="0.3">
      <c r="A146" s="42">
        <v>1</v>
      </c>
      <c r="B146" s="237" t="s">
        <v>166</v>
      </c>
      <c r="C146" s="42" t="s">
        <v>38</v>
      </c>
      <c r="D146" s="138" t="s">
        <v>165</v>
      </c>
      <c r="E146" s="238" t="s">
        <v>78</v>
      </c>
      <c r="F146" s="138" t="s">
        <v>36</v>
      </c>
      <c r="G146" s="168">
        <v>44805</v>
      </c>
      <c r="H146" s="168">
        <v>44986</v>
      </c>
      <c r="I146" s="139">
        <v>70000</v>
      </c>
      <c r="J146" s="141">
        <v>5368.48</v>
      </c>
      <c r="K146" s="114">
        <v>25</v>
      </c>
      <c r="L146" s="140">
        <f>+I146*2.87%</f>
        <v>2009</v>
      </c>
      <c r="M146" s="141">
        <f>+I146*7.1%</f>
        <v>4970</v>
      </c>
      <c r="N146" s="140">
        <v>748.08</v>
      </c>
      <c r="O146" s="140">
        <f>+I146*3.04%</f>
        <v>2128</v>
      </c>
      <c r="P146" s="140">
        <f>+I146*7.09%</f>
        <v>4963</v>
      </c>
      <c r="Q146" s="142">
        <v>0</v>
      </c>
      <c r="R146" s="140">
        <f>SUM(K146:P146)</f>
        <v>14843.08</v>
      </c>
      <c r="S146" s="140">
        <f>+J146+K146+L146+O146+Q146</f>
        <v>9530.48</v>
      </c>
      <c r="T146" s="140">
        <f>+M146+N146+P146</f>
        <v>10681.08</v>
      </c>
      <c r="U146" s="143">
        <f>+I146-S146</f>
        <v>60469.520000000004</v>
      </c>
      <c r="V146" s="120">
        <v>112</v>
      </c>
    </row>
    <row r="147" spans="1:22" s="5" customFormat="1" ht="18" customHeight="1" thickBot="1" x14ac:dyDescent="0.35">
      <c r="A147" s="63">
        <v>2</v>
      </c>
      <c r="B147" s="239" t="s">
        <v>167</v>
      </c>
      <c r="C147" s="63" t="s">
        <v>38</v>
      </c>
      <c r="D147" s="240" t="s">
        <v>165</v>
      </c>
      <c r="E147" s="241" t="s">
        <v>168</v>
      </c>
      <c r="F147" s="240" t="s">
        <v>36</v>
      </c>
      <c r="G147" s="125">
        <v>44805</v>
      </c>
      <c r="H147" s="125">
        <v>44986</v>
      </c>
      <c r="I147" s="242">
        <v>26250</v>
      </c>
      <c r="J147" s="50">
        <v>0</v>
      </c>
      <c r="K147" s="48">
        <v>25</v>
      </c>
      <c r="L147" s="119">
        <f>+I147*2.87%</f>
        <v>753.375</v>
      </c>
      <c r="M147" s="48">
        <f>+I147*7.1%</f>
        <v>1863.7499999999998</v>
      </c>
      <c r="N147" s="49">
        <f>+I147*1.15%</f>
        <v>301.875</v>
      </c>
      <c r="O147" s="49">
        <f>+I147*3.04%</f>
        <v>798</v>
      </c>
      <c r="P147" s="49">
        <f>+I147*7.09%</f>
        <v>1861.1250000000002</v>
      </c>
      <c r="Q147" s="51">
        <v>0</v>
      </c>
      <c r="R147" s="49">
        <f>SUM(L147,M147,N147,O147,P147)</f>
        <v>5578.125</v>
      </c>
      <c r="S147" s="49">
        <f>SUM(J147,K147,L147,O147,Q147)</f>
        <v>1576.375</v>
      </c>
      <c r="T147" s="49">
        <f>SUM(M147,N147,P147)</f>
        <v>4026.75</v>
      </c>
      <c r="U147" s="52">
        <f>I147-S147</f>
        <v>24673.625</v>
      </c>
      <c r="V147" s="53">
        <v>112</v>
      </c>
    </row>
    <row r="148" spans="1:22" s="5" customFormat="1" ht="15" customHeight="1" thickBot="1" x14ac:dyDescent="0.35">
      <c r="A148" s="207"/>
      <c r="B148" s="208"/>
      <c r="C148" s="208"/>
      <c r="D148" s="208"/>
      <c r="E148" s="208"/>
      <c r="F148" s="208"/>
      <c r="G148" s="208"/>
      <c r="H148" s="209"/>
      <c r="I148" s="110">
        <f>SUM(I146:I147)</f>
        <v>96250</v>
      </c>
      <c r="J148" s="110">
        <f t="shared" ref="J148:T148" si="47">SUM(J146:J147)</f>
        <v>5368.48</v>
      </c>
      <c r="K148" s="110">
        <f t="shared" si="47"/>
        <v>50</v>
      </c>
      <c r="L148" s="110">
        <f t="shared" si="47"/>
        <v>2762.375</v>
      </c>
      <c r="M148" s="110">
        <f t="shared" si="47"/>
        <v>6833.75</v>
      </c>
      <c r="N148" s="110">
        <f t="shared" si="47"/>
        <v>1049.9549999999999</v>
      </c>
      <c r="O148" s="110">
        <f t="shared" si="47"/>
        <v>2926</v>
      </c>
      <c r="P148" s="110">
        <f t="shared" si="47"/>
        <v>6824.125</v>
      </c>
      <c r="Q148" s="110">
        <f t="shared" si="47"/>
        <v>0</v>
      </c>
      <c r="R148" s="110">
        <f t="shared" si="47"/>
        <v>20421.205000000002</v>
      </c>
      <c r="S148" s="110">
        <f t="shared" si="47"/>
        <v>11106.855</v>
      </c>
      <c r="T148" s="110">
        <f t="shared" si="47"/>
        <v>14707.83</v>
      </c>
      <c r="U148" s="110">
        <f>SUM(U146:U147)</f>
        <v>85143.145000000004</v>
      </c>
      <c r="V148" s="111"/>
    </row>
    <row r="149" spans="1:22" s="130" customFormat="1" ht="8.1" customHeight="1" thickBot="1" x14ac:dyDescent="0.35">
      <c r="A149" s="9"/>
      <c r="B149" s="9"/>
      <c r="C149" s="9"/>
      <c r="D149" s="9"/>
      <c r="E149" s="9"/>
      <c r="F149" s="9"/>
      <c r="G149" s="9"/>
      <c r="H149" s="9"/>
      <c r="I149" s="9"/>
      <c r="J149" s="243"/>
      <c r="K149" s="243"/>
      <c r="L149" s="9"/>
      <c r="M149" s="243"/>
      <c r="N149" s="9"/>
      <c r="O149" s="9"/>
      <c r="P149" s="9"/>
      <c r="Q149" s="4"/>
      <c r="R149" s="9"/>
      <c r="S149" s="9"/>
      <c r="T149" s="9"/>
      <c r="U149" s="9"/>
      <c r="V149" s="9"/>
    </row>
    <row r="150" spans="1:22" s="21" customFormat="1" ht="15" customHeight="1" thickBot="1" x14ac:dyDescent="0.35">
      <c r="A150" s="35" t="s">
        <v>169</v>
      </c>
      <c r="B150" s="36"/>
      <c r="C150" s="36"/>
      <c r="D150" s="36"/>
      <c r="E150" s="37"/>
      <c r="F150" s="35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7"/>
    </row>
    <row r="151" spans="1:22" s="21" customFormat="1" ht="18" customHeight="1" thickBot="1" x14ac:dyDescent="0.35">
      <c r="A151" s="79">
        <v>1</v>
      </c>
      <c r="B151" s="244" t="s">
        <v>170</v>
      </c>
      <c r="C151" s="65" t="s">
        <v>38</v>
      </c>
      <c r="D151" s="65" t="s">
        <v>171</v>
      </c>
      <c r="E151" s="245" t="s">
        <v>78</v>
      </c>
      <c r="F151" s="81" t="s">
        <v>36</v>
      </c>
      <c r="G151" s="46">
        <v>44835</v>
      </c>
      <c r="H151" s="46">
        <v>45017</v>
      </c>
      <c r="I151" s="246">
        <v>50000</v>
      </c>
      <c r="J151" s="141">
        <v>1854</v>
      </c>
      <c r="K151" s="247">
        <v>25</v>
      </c>
      <c r="L151" s="248">
        <f>+I151*2.87%</f>
        <v>1435</v>
      </c>
      <c r="M151" s="249">
        <f>+I151*7.1%</f>
        <v>3549.9999999999995</v>
      </c>
      <c r="N151" s="246">
        <f>I151*1.15%</f>
        <v>575</v>
      </c>
      <c r="O151" s="248">
        <f>+I151*3.04%</f>
        <v>1520</v>
      </c>
      <c r="P151" s="248">
        <f>+I151*7.09%</f>
        <v>3545.0000000000005</v>
      </c>
      <c r="Q151" s="96">
        <v>0</v>
      </c>
      <c r="R151" s="248">
        <f>SUM(K151:P151)</f>
        <v>10650</v>
      </c>
      <c r="S151" s="248">
        <f>+J151+K151+L151+O151+Q151</f>
        <v>4834</v>
      </c>
      <c r="T151" s="248">
        <f>+M151+N151+P151</f>
        <v>7670</v>
      </c>
      <c r="U151" s="94">
        <f>+I151-S151</f>
        <v>45166</v>
      </c>
      <c r="V151" s="73">
        <v>112</v>
      </c>
    </row>
    <row r="152" spans="1:22" s="21" customFormat="1" ht="15" customHeight="1" thickBot="1" x14ac:dyDescent="0.35">
      <c r="A152" s="207"/>
      <c r="B152" s="208"/>
      <c r="C152" s="208"/>
      <c r="D152" s="208"/>
      <c r="E152" s="208"/>
      <c r="F152" s="208"/>
      <c r="G152" s="208"/>
      <c r="H152" s="209"/>
      <c r="I152" s="110">
        <f>SUM(I151)</f>
        <v>50000</v>
      </c>
      <c r="J152" s="110">
        <f t="shared" ref="J152:T152" si="48">SUM(J151)</f>
        <v>1854</v>
      </c>
      <c r="K152" s="110">
        <f t="shared" si="48"/>
        <v>25</v>
      </c>
      <c r="L152" s="110">
        <f t="shared" si="48"/>
        <v>1435</v>
      </c>
      <c r="M152" s="110">
        <f t="shared" si="48"/>
        <v>3549.9999999999995</v>
      </c>
      <c r="N152" s="110">
        <f t="shared" si="48"/>
        <v>575</v>
      </c>
      <c r="O152" s="110">
        <f t="shared" si="48"/>
        <v>1520</v>
      </c>
      <c r="P152" s="110">
        <f t="shared" si="48"/>
        <v>3545.0000000000005</v>
      </c>
      <c r="Q152" s="110">
        <f t="shared" si="48"/>
        <v>0</v>
      </c>
      <c r="R152" s="110">
        <f t="shared" si="48"/>
        <v>10650</v>
      </c>
      <c r="S152" s="110">
        <f t="shared" si="48"/>
        <v>4834</v>
      </c>
      <c r="T152" s="110">
        <f t="shared" si="48"/>
        <v>7670</v>
      </c>
      <c r="U152" s="110">
        <f>SUM(U151)</f>
        <v>45166</v>
      </c>
      <c r="V152" s="111"/>
    </row>
    <row r="153" spans="1:22" s="21" customFormat="1" ht="8.1" customHeight="1" thickBot="1" x14ac:dyDescent="0.35">
      <c r="A153" s="130"/>
      <c r="B153" s="250"/>
      <c r="C153" s="250"/>
      <c r="D153" s="250"/>
      <c r="E153" s="250"/>
      <c r="F153" s="250"/>
      <c r="G153" s="250"/>
      <c r="H153" s="250"/>
      <c r="I153" s="250"/>
      <c r="J153" s="251"/>
      <c r="K153" s="251"/>
      <c r="L153" s="250"/>
      <c r="M153" s="251"/>
      <c r="N153" s="250"/>
      <c r="O153" s="250"/>
      <c r="P153" s="250"/>
      <c r="Q153" s="252"/>
      <c r="R153" s="250"/>
      <c r="S153" s="250"/>
      <c r="T153" s="250"/>
      <c r="U153" s="250"/>
      <c r="V153" s="250"/>
    </row>
    <row r="154" spans="1:22" s="21" customFormat="1" ht="15" customHeight="1" thickBot="1" x14ac:dyDescent="0.35">
      <c r="A154" s="145" t="s">
        <v>172</v>
      </c>
      <c r="B154" s="146"/>
      <c r="C154" s="146"/>
      <c r="D154" s="146"/>
      <c r="E154" s="146"/>
      <c r="F154" s="253"/>
      <c r="G154" s="158"/>
      <c r="H154" s="158"/>
      <c r="I154" s="159"/>
      <c r="J154" s="159"/>
      <c r="K154" s="159"/>
      <c r="L154" s="160"/>
      <c r="M154" s="159"/>
      <c r="N154" s="254"/>
      <c r="O154" s="255"/>
      <c r="P154" s="256"/>
      <c r="Q154" s="257"/>
      <c r="R154" s="256"/>
      <c r="S154" s="258"/>
      <c r="T154" s="258"/>
      <c r="U154" s="258"/>
      <c r="V154" s="259"/>
    </row>
    <row r="155" spans="1:22" s="108" customFormat="1" ht="30" customHeight="1" x14ac:dyDescent="0.3">
      <c r="A155" s="42">
        <v>1</v>
      </c>
      <c r="B155" s="221" t="s">
        <v>173</v>
      </c>
      <c r="C155" s="42" t="s">
        <v>38</v>
      </c>
      <c r="D155" s="42" t="s">
        <v>172</v>
      </c>
      <c r="E155" s="238" t="s">
        <v>174</v>
      </c>
      <c r="F155" s="45" t="s">
        <v>36</v>
      </c>
      <c r="G155" s="46">
        <v>44835</v>
      </c>
      <c r="H155" s="46">
        <v>45017</v>
      </c>
      <c r="I155" s="119">
        <v>35000</v>
      </c>
      <c r="J155" s="48">
        <v>0</v>
      </c>
      <c r="K155" s="48">
        <v>25</v>
      </c>
      <c r="L155" s="260">
        <f>+I155*2.87%</f>
        <v>1004.5</v>
      </c>
      <c r="M155" s="261">
        <f>+I155*7.1%</f>
        <v>2485</v>
      </c>
      <c r="N155" s="260">
        <f>+I155*1.15%</f>
        <v>402.5</v>
      </c>
      <c r="O155" s="178">
        <f>+I155*3.04%</f>
        <v>1064</v>
      </c>
      <c r="P155" s="178">
        <f>+I155*7.09%</f>
        <v>2481.5</v>
      </c>
      <c r="Q155" s="142">
        <v>0</v>
      </c>
      <c r="R155" s="178">
        <f>SUM(K155:P155)</f>
        <v>7462.5</v>
      </c>
      <c r="S155" s="178">
        <f>+J155+K155+L155+O155+Q155</f>
        <v>2093.5</v>
      </c>
      <c r="T155" s="178">
        <f>+M155+N155+P155</f>
        <v>5369</v>
      </c>
      <c r="U155" s="180">
        <f>+I155-S155</f>
        <v>32906.5</v>
      </c>
      <c r="V155" s="120">
        <v>112</v>
      </c>
    </row>
    <row r="156" spans="1:22" s="108" customFormat="1" ht="30" customHeight="1" thickBot="1" x14ac:dyDescent="0.35">
      <c r="A156" s="100">
        <v>2</v>
      </c>
      <c r="B156" s="262" t="s">
        <v>175</v>
      </c>
      <c r="C156" s="100" t="s">
        <v>38</v>
      </c>
      <c r="D156" s="100" t="s">
        <v>172</v>
      </c>
      <c r="E156" s="219" t="s">
        <v>174</v>
      </c>
      <c r="F156" s="98" t="s">
        <v>36</v>
      </c>
      <c r="G156" s="46">
        <v>44835</v>
      </c>
      <c r="H156" s="46">
        <v>45017</v>
      </c>
      <c r="I156" s="101">
        <v>35000</v>
      </c>
      <c r="J156" s="102">
        <v>0</v>
      </c>
      <c r="K156" s="102">
        <v>25</v>
      </c>
      <c r="L156" s="104">
        <f>+I156*2.87%</f>
        <v>1004.5</v>
      </c>
      <c r="M156" s="103">
        <f>+I156*7.1%</f>
        <v>2485</v>
      </c>
      <c r="N156" s="104">
        <f>+I156*1.15%</f>
        <v>402.5</v>
      </c>
      <c r="O156" s="104">
        <f>+I156*3.04%</f>
        <v>1064</v>
      </c>
      <c r="P156" s="104">
        <f>+I156*7.09%</f>
        <v>2481.5</v>
      </c>
      <c r="Q156" s="105">
        <v>0</v>
      </c>
      <c r="R156" s="104">
        <f>SUM(K156:P156)</f>
        <v>7462.5</v>
      </c>
      <c r="S156" s="104">
        <f>+J156+K156+L156+O156+Q156</f>
        <v>2093.5</v>
      </c>
      <c r="T156" s="104">
        <f>+M156+N156+P156</f>
        <v>5369</v>
      </c>
      <c r="U156" s="106">
        <f>+I156-S156</f>
        <v>32906.5</v>
      </c>
      <c r="V156" s="144">
        <v>112</v>
      </c>
    </row>
    <row r="157" spans="1:22" s="21" customFormat="1" ht="15" customHeight="1" thickBot="1" x14ac:dyDescent="0.35">
      <c r="A157" s="109"/>
      <c r="B157" s="109"/>
      <c r="C157" s="109"/>
      <c r="D157" s="109"/>
      <c r="E157" s="109"/>
      <c r="F157" s="109"/>
      <c r="G157" s="109"/>
      <c r="H157" s="109"/>
      <c r="I157" s="110">
        <f>SUM(I155:I156)</f>
        <v>70000</v>
      </c>
      <c r="J157" s="110">
        <f t="shared" ref="J157:U157" si="49">SUM(J155:J156)</f>
        <v>0</v>
      </c>
      <c r="K157" s="110">
        <f t="shared" si="49"/>
        <v>50</v>
      </c>
      <c r="L157" s="110">
        <f t="shared" si="49"/>
        <v>2009</v>
      </c>
      <c r="M157" s="110">
        <f t="shared" si="49"/>
        <v>4970</v>
      </c>
      <c r="N157" s="110">
        <f t="shared" si="49"/>
        <v>805</v>
      </c>
      <c r="O157" s="110">
        <f t="shared" si="49"/>
        <v>2128</v>
      </c>
      <c r="P157" s="110">
        <f t="shared" si="49"/>
        <v>4963</v>
      </c>
      <c r="Q157" s="110">
        <f t="shared" si="49"/>
        <v>0</v>
      </c>
      <c r="R157" s="110">
        <f t="shared" si="49"/>
        <v>14925</v>
      </c>
      <c r="S157" s="110">
        <f t="shared" si="49"/>
        <v>4187</v>
      </c>
      <c r="T157" s="110">
        <f t="shared" si="49"/>
        <v>10738</v>
      </c>
      <c r="U157" s="110">
        <f t="shared" si="49"/>
        <v>65813</v>
      </c>
      <c r="V157" s="111"/>
    </row>
    <row r="158" spans="1:22" s="21" customFormat="1" ht="8.1" customHeight="1" thickBot="1" x14ac:dyDescent="0.35">
      <c r="A158" s="130"/>
      <c r="B158" s="250"/>
      <c r="C158" s="250"/>
      <c r="D158" s="250"/>
      <c r="E158" s="250"/>
      <c r="F158" s="250"/>
      <c r="G158" s="250"/>
      <c r="H158" s="250"/>
      <c r="I158" s="250"/>
      <c r="J158" s="251"/>
      <c r="K158" s="251"/>
      <c r="L158" s="250"/>
      <c r="M158" s="251"/>
      <c r="N158" s="250"/>
      <c r="O158" s="250"/>
      <c r="P158" s="250"/>
      <c r="Q158" s="252"/>
      <c r="R158" s="250"/>
      <c r="S158" s="250"/>
      <c r="T158" s="250"/>
      <c r="U158" s="250"/>
      <c r="V158" s="250"/>
    </row>
    <row r="159" spans="1:22" s="5" customFormat="1" ht="15" customHeight="1" thickBot="1" x14ac:dyDescent="0.35">
      <c r="A159" s="145" t="s">
        <v>176</v>
      </c>
      <c r="B159" s="36"/>
      <c r="C159" s="36"/>
      <c r="D159" s="36"/>
      <c r="E159" s="37"/>
      <c r="F159" s="35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7"/>
    </row>
    <row r="160" spans="1:22" s="5" customFormat="1" ht="15" customHeight="1" x14ac:dyDescent="0.3">
      <c r="A160" s="138">
        <v>1</v>
      </c>
      <c r="B160" s="263" t="s">
        <v>177</v>
      </c>
      <c r="C160" s="42" t="s">
        <v>38</v>
      </c>
      <c r="D160" s="42" t="s">
        <v>176</v>
      </c>
      <c r="E160" s="238" t="s">
        <v>138</v>
      </c>
      <c r="F160" s="138" t="s">
        <v>36</v>
      </c>
      <c r="G160" s="46">
        <v>44866</v>
      </c>
      <c r="H160" s="46">
        <v>45047</v>
      </c>
      <c r="I160" s="139">
        <v>35000</v>
      </c>
      <c r="J160" s="114">
        <v>0</v>
      </c>
      <c r="K160" s="114">
        <v>25</v>
      </c>
      <c r="L160" s="140">
        <f>+I160*2.87%</f>
        <v>1004.5</v>
      </c>
      <c r="M160" s="141">
        <f>+I160*7.1%</f>
        <v>2485</v>
      </c>
      <c r="N160" s="140">
        <f>+I160*1.15%</f>
        <v>402.5</v>
      </c>
      <c r="O160" s="140">
        <f>+I160*3.04%</f>
        <v>1064</v>
      </c>
      <c r="P160" s="140">
        <f>+I160*7.09%</f>
        <v>2481.5</v>
      </c>
      <c r="Q160" s="142">
        <v>0</v>
      </c>
      <c r="R160" s="140">
        <f>SUM(K160:P160)</f>
        <v>7462.5</v>
      </c>
      <c r="S160" s="140">
        <f>+J160+K160+L160+O160+Q160</f>
        <v>2093.5</v>
      </c>
      <c r="T160" s="140">
        <f>+M160+N160+P160</f>
        <v>5369</v>
      </c>
      <c r="U160" s="143">
        <f>+I160-S160</f>
        <v>32906.5</v>
      </c>
      <c r="V160" s="120">
        <v>112</v>
      </c>
    </row>
    <row r="161" spans="1:22" s="5" customFormat="1" ht="15" customHeight="1" x14ac:dyDescent="0.3">
      <c r="A161" s="56">
        <v>2</v>
      </c>
      <c r="B161" s="215" t="s">
        <v>178</v>
      </c>
      <c r="C161" s="54" t="s">
        <v>34</v>
      </c>
      <c r="D161" s="54" t="s">
        <v>176</v>
      </c>
      <c r="E161" s="212" t="s">
        <v>138</v>
      </c>
      <c r="F161" s="56" t="s">
        <v>36</v>
      </c>
      <c r="G161" s="46">
        <v>44866</v>
      </c>
      <c r="H161" s="46">
        <v>45047</v>
      </c>
      <c r="I161" s="121">
        <v>45000</v>
      </c>
      <c r="J161" s="122">
        <v>1148.33</v>
      </c>
      <c r="K161" s="122">
        <v>25</v>
      </c>
      <c r="L161" s="57">
        <f>+I161*2.87%</f>
        <v>1291.5</v>
      </c>
      <c r="M161" s="58">
        <f>+I161*7.1%</f>
        <v>3194.9999999999995</v>
      </c>
      <c r="N161" s="57">
        <f>+I161*1.15%</f>
        <v>517.5</v>
      </c>
      <c r="O161" s="57">
        <f>+I161*3.04%</f>
        <v>1368</v>
      </c>
      <c r="P161" s="57">
        <f>+I161*7.09%</f>
        <v>3190.5</v>
      </c>
      <c r="Q161" s="59">
        <v>0</v>
      </c>
      <c r="R161" s="57">
        <f>SUM(K161:P161)</f>
        <v>9587.5</v>
      </c>
      <c r="S161" s="57">
        <f>+J161+K161+L161+O161+Q161</f>
        <v>3832.83</v>
      </c>
      <c r="T161" s="57">
        <f>+M161+N161+P161</f>
        <v>6903</v>
      </c>
      <c r="U161" s="60">
        <f>+I161-S161</f>
        <v>41167.17</v>
      </c>
      <c r="V161" s="61">
        <v>112</v>
      </c>
    </row>
    <row r="162" spans="1:22" s="5" customFormat="1" ht="15" customHeight="1" x14ac:dyDescent="0.3">
      <c r="A162" s="56">
        <v>3</v>
      </c>
      <c r="B162" s="215" t="s">
        <v>179</v>
      </c>
      <c r="C162" s="54" t="s">
        <v>34</v>
      </c>
      <c r="D162" s="54" t="s">
        <v>176</v>
      </c>
      <c r="E162" s="212" t="s">
        <v>180</v>
      </c>
      <c r="F162" s="56" t="s">
        <v>36</v>
      </c>
      <c r="G162" s="46">
        <v>44866</v>
      </c>
      <c r="H162" s="46">
        <v>45047</v>
      </c>
      <c r="I162" s="121">
        <v>31500</v>
      </c>
      <c r="J162" s="122">
        <v>0</v>
      </c>
      <c r="K162" s="122">
        <v>25</v>
      </c>
      <c r="L162" s="57">
        <f>+I162*2.87%</f>
        <v>904.05</v>
      </c>
      <c r="M162" s="58">
        <f>+I162*7.1%</f>
        <v>2236.5</v>
      </c>
      <c r="N162" s="57">
        <f>+I162*1.15%</f>
        <v>362.25</v>
      </c>
      <c r="O162" s="57">
        <f>+I162*3.04%</f>
        <v>957.6</v>
      </c>
      <c r="P162" s="57">
        <f>+I162*7.09%</f>
        <v>2233.3500000000004</v>
      </c>
      <c r="Q162" s="59">
        <v>1512.45</v>
      </c>
      <c r="R162" s="57">
        <f>SUM(K162:P162)</f>
        <v>6718.7500000000009</v>
      </c>
      <c r="S162" s="57">
        <f>+J162+K162+L162+O162+Q162</f>
        <v>3399.1000000000004</v>
      </c>
      <c r="T162" s="57">
        <f>+M162+N162+P162</f>
        <v>4832.1000000000004</v>
      </c>
      <c r="U162" s="60">
        <f>+I162-S162</f>
        <v>28100.9</v>
      </c>
      <c r="V162" s="61">
        <v>112</v>
      </c>
    </row>
    <row r="163" spans="1:22" s="5" customFormat="1" ht="15" customHeight="1" x14ac:dyDescent="0.3">
      <c r="A163" s="56">
        <v>4</v>
      </c>
      <c r="B163" s="215" t="s">
        <v>181</v>
      </c>
      <c r="C163" s="54" t="s">
        <v>34</v>
      </c>
      <c r="D163" s="54" t="s">
        <v>176</v>
      </c>
      <c r="E163" s="212" t="s">
        <v>180</v>
      </c>
      <c r="F163" s="56" t="s">
        <v>36</v>
      </c>
      <c r="G163" s="46">
        <v>44866</v>
      </c>
      <c r="H163" s="46">
        <v>45047</v>
      </c>
      <c r="I163" s="121">
        <v>31500</v>
      </c>
      <c r="J163" s="122">
        <v>0</v>
      </c>
      <c r="K163" s="122">
        <v>25</v>
      </c>
      <c r="L163" s="57">
        <f>+I163*2.87%</f>
        <v>904.05</v>
      </c>
      <c r="M163" s="58">
        <f>+I163*7.1%</f>
        <v>2236.5</v>
      </c>
      <c r="N163" s="57">
        <f>+I163*1.15%</f>
        <v>362.25</v>
      </c>
      <c r="O163" s="57">
        <f>+I163*3.04%</f>
        <v>957.6</v>
      </c>
      <c r="P163" s="57">
        <f>+I163*7.09%</f>
        <v>2233.3500000000004</v>
      </c>
      <c r="Q163" s="59">
        <v>0</v>
      </c>
      <c r="R163" s="57">
        <f>SUM(K163:P163)</f>
        <v>6718.7500000000009</v>
      </c>
      <c r="S163" s="57">
        <f>+J163+K163+L163+O163+Q163</f>
        <v>1886.65</v>
      </c>
      <c r="T163" s="57">
        <f>+M163+N163+P163</f>
        <v>4832.1000000000004</v>
      </c>
      <c r="U163" s="60">
        <f>+I163-S163</f>
        <v>29613.35</v>
      </c>
      <c r="V163" s="61">
        <v>112</v>
      </c>
    </row>
    <row r="164" spans="1:22" s="21" customFormat="1" ht="15" customHeight="1" thickBot="1" x14ac:dyDescent="0.35">
      <c r="A164" s="66">
        <v>5</v>
      </c>
      <c r="B164" s="218" t="s">
        <v>182</v>
      </c>
      <c r="C164" s="100" t="s">
        <v>34</v>
      </c>
      <c r="D164" s="100" t="s">
        <v>176</v>
      </c>
      <c r="E164" s="219" t="s">
        <v>180</v>
      </c>
      <c r="F164" s="98" t="s">
        <v>36</v>
      </c>
      <c r="G164" s="46">
        <v>44866</v>
      </c>
      <c r="H164" s="46">
        <v>45047</v>
      </c>
      <c r="I164" s="101">
        <v>31500</v>
      </c>
      <c r="J164" s="102">
        <v>0</v>
      </c>
      <c r="K164" s="102">
        <v>25</v>
      </c>
      <c r="L164" s="115">
        <f>+I164*2.87%</f>
        <v>904.05</v>
      </c>
      <c r="M164" s="116">
        <f>+I164*7.1%</f>
        <v>2236.5</v>
      </c>
      <c r="N164" s="115">
        <f>+I164*1.15%</f>
        <v>362.25</v>
      </c>
      <c r="O164" s="115">
        <f>+I164*3.04%</f>
        <v>957.6</v>
      </c>
      <c r="P164" s="115">
        <f>+I164*7.09%</f>
        <v>2233.3500000000004</v>
      </c>
      <c r="Q164" s="105">
        <v>0</v>
      </c>
      <c r="R164" s="115">
        <f>SUM(K164:P164)</f>
        <v>6718.7500000000009</v>
      </c>
      <c r="S164" s="115">
        <f>+J164+K164+L164+O164+Q164</f>
        <v>1886.65</v>
      </c>
      <c r="T164" s="115">
        <f>+M164+N164+P164</f>
        <v>4832.1000000000004</v>
      </c>
      <c r="U164" s="117">
        <f>+I164-S164</f>
        <v>29613.35</v>
      </c>
      <c r="V164" s="144">
        <v>112</v>
      </c>
    </row>
    <row r="165" spans="1:22" s="21" customFormat="1" ht="15" customHeight="1" thickBot="1" x14ac:dyDescent="0.35">
      <c r="A165" s="74"/>
      <c r="B165" s="109"/>
      <c r="C165" s="109"/>
      <c r="D165" s="109"/>
      <c r="E165" s="109"/>
      <c r="F165" s="109"/>
      <c r="G165" s="109"/>
      <c r="H165" s="109"/>
      <c r="I165" s="110">
        <f>SUM(I160:I164)</f>
        <v>174500</v>
      </c>
      <c r="J165" s="110">
        <f t="shared" ref="J165:U165" si="50">SUM(J160:J164)</f>
        <v>1148.33</v>
      </c>
      <c r="K165" s="110">
        <f t="shared" si="50"/>
        <v>125</v>
      </c>
      <c r="L165" s="110">
        <f t="shared" si="50"/>
        <v>5008.1500000000005</v>
      </c>
      <c r="M165" s="110">
        <f t="shared" si="50"/>
        <v>12389.5</v>
      </c>
      <c r="N165" s="110">
        <f t="shared" si="50"/>
        <v>2006.75</v>
      </c>
      <c r="O165" s="110">
        <f t="shared" si="50"/>
        <v>5304.8</v>
      </c>
      <c r="P165" s="110">
        <f t="shared" si="50"/>
        <v>12372.050000000001</v>
      </c>
      <c r="Q165" s="110">
        <f t="shared" si="50"/>
        <v>1512.45</v>
      </c>
      <c r="R165" s="110">
        <f t="shared" si="50"/>
        <v>37206.25</v>
      </c>
      <c r="S165" s="110">
        <f t="shared" si="50"/>
        <v>13098.73</v>
      </c>
      <c r="T165" s="110">
        <f t="shared" si="50"/>
        <v>26768.299999999996</v>
      </c>
      <c r="U165" s="110">
        <f t="shared" si="50"/>
        <v>161401.27000000002</v>
      </c>
      <c r="V165" s="111"/>
    </row>
    <row r="166" spans="1:22" s="21" customFormat="1" ht="8.1" customHeight="1" thickBot="1" x14ac:dyDescent="0.35">
      <c r="A166" s="264"/>
      <c r="B166" s="265"/>
      <c r="C166" s="265"/>
      <c r="D166" s="265"/>
      <c r="E166" s="265"/>
      <c r="F166" s="265"/>
      <c r="G166" s="265"/>
      <c r="H166" s="265"/>
      <c r="I166" s="266"/>
      <c r="J166" s="267"/>
      <c r="K166" s="267"/>
      <c r="L166" s="266"/>
      <c r="M166" s="267"/>
      <c r="N166" s="266"/>
      <c r="O166" s="266"/>
      <c r="P166" s="266"/>
      <c r="Q166" s="268"/>
      <c r="R166" s="266"/>
      <c r="S166" s="266"/>
      <c r="T166" s="266"/>
      <c r="U166" s="266"/>
      <c r="V166" s="269"/>
    </row>
    <row r="167" spans="1:22" s="21" customFormat="1" ht="15" customHeight="1" thickBot="1" x14ac:dyDescent="0.35">
      <c r="A167" s="35" t="s">
        <v>183</v>
      </c>
      <c r="B167" s="36"/>
      <c r="C167" s="36"/>
      <c r="D167" s="36"/>
      <c r="E167" s="37"/>
      <c r="F167" s="35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7"/>
    </row>
    <row r="168" spans="1:22" s="21" customFormat="1" ht="30" customHeight="1" x14ac:dyDescent="0.3">
      <c r="A168" s="138">
        <v>1</v>
      </c>
      <c r="B168" s="270" t="s">
        <v>184</v>
      </c>
      <c r="C168" s="42" t="s">
        <v>34</v>
      </c>
      <c r="D168" s="42" t="s">
        <v>183</v>
      </c>
      <c r="E168" s="138" t="s">
        <v>185</v>
      </c>
      <c r="F168" s="138" t="s">
        <v>36</v>
      </c>
      <c r="G168" s="46">
        <v>44866</v>
      </c>
      <c r="H168" s="46">
        <v>45047</v>
      </c>
      <c r="I168" s="178">
        <v>25725</v>
      </c>
      <c r="J168" s="141">
        <v>0</v>
      </c>
      <c r="K168" s="141">
        <v>25</v>
      </c>
      <c r="L168" s="140">
        <f>+I168*2.87%</f>
        <v>738.3075</v>
      </c>
      <c r="M168" s="141">
        <f>+I168*7.1%</f>
        <v>1826.4749999999999</v>
      </c>
      <c r="N168" s="140">
        <f>+I168*1.15%</f>
        <v>295.83749999999998</v>
      </c>
      <c r="O168" s="140">
        <f>+I168*3.04%</f>
        <v>782.04</v>
      </c>
      <c r="P168" s="140">
        <f>+I168*7.09%</f>
        <v>1823.9025000000001</v>
      </c>
      <c r="Q168" s="142">
        <v>0</v>
      </c>
      <c r="R168" s="140">
        <f>SUM(K168:P168)</f>
        <v>5491.5625</v>
      </c>
      <c r="S168" s="140">
        <f>+J168+K168+L168+O168+Q168</f>
        <v>1545.3474999999999</v>
      </c>
      <c r="T168" s="140">
        <f>+M168+N168+P168</f>
        <v>3946.2150000000001</v>
      </c>
      <c r="U168" s="143">
        <f>+I168-S168</f>
        <v>24179.6525</v>
      </c>
      <c r="V168" s="120">
        <v>112</v>
      </c>
    </row>
    <row r="169" spans="1:22" s="108" customFormat="1" ht="30" customHeight="1" thickBot="1" x14ac:dyDescent="0.35">
      <c r="A169" s="98">
        <v>2</v>
      </c>
      <c r="B169" s="271" t="s">
        <v>186</v>
      </c>
      <c r="C169" s="100" t="s">
        <v>38</v>
      </c>
      <c r="D169" s="100" t="s">
        <v>183</v>
      </c>
      <c r="E169" s="98" t="s">
        <v>185</v>
      </c>
      <c r="F169" s="98" t="s">
        <v>36</v>
      </c>
      <c r="G169" s="46">
        <v>44743</v>
      </c>
      <c r="H169" s="46">
        <v>44927</v>
      </c>
      <c r="I169" s="104">
        <v>25725</v>
      </c>
      <c r="J169" s="116">
        <v>0</v>
      </c>
      <c r="K169" s="116">
        <v>25</v>
      </c>
      <c r="L169" s="115">
        <f>+I169*2.87%</f>
        <v>738.3075</v>
      </c>
      <c r="M169" s="116">
        <f>+I169*7.1%</f>
        <v>1826.4749999999999</v>
      </c>
      <c r="N169" s="115">
        <f>+I169*1.15%</f>
        <v>295.83749999999998</v>
      </c>
      <c r="O169" s="115">
        <f>+I169*3.04%</f>
        <v>782.04</v>
      </c>
      <c r="P169" s="115">
        <f>+I169*7.09%</f>
        <v>1823.9025000000001</v>
      </c>
      <c r="Q169" s="105">
        <v>0</v>
      </c>
      <c r="R169" s="115">
        <f>SUM(K169:P169)</f>
        <v>5491.5625</v>
      </c>
      <c r="S169" s="115">
        <f>+J169+K169+L169+O169+Q169</f>
        <v>1545.3474999999999</v>
      </c>
      <c r="T169" s="115">
        <f>+M169+N169+P169</f>
        <v>3946.2150000000001</v>
      </c>
      <c r="U169" s="117">
        <f>+I169-S169</f>
        <v>24179.6525</v>
      </c>
      <c r="V169" s="144">
        <v>112</v>
      </c>
    </row>
    <row r="170" spans="1:22" s="21" customFormat="1" ht="15" customHeight="1" thickBot="1" x14ac:dyDescent="0.35">
      <c r="A170" s="272"/>
      <c r="B170" s="273"/>
      <c r="C170" s="273"/>
      <c r="D170" s="273"/>
      <c r="E170" s="273"/>
      <c r="F170" s="273"/>
      <c r="G170" s="273"/>
      <c r="H170" s="273"/>
      <c r="I170" s="110">
        <f>SUM(I168:I169)</f>
        <v>51450</v>
      </c>
      <c r="J170" s="110">
        <f t="shared" ref="J170:U170" si="51">SUM(J168:J169)</f>
        <v>0</v>
      </c>
      <c r="K170" s="110">
        <f t="shared" si="51"/>
        <v>50</v>
      </c>
      <c r="L170" s="110">
        <f t="shared" si="51"/>
        <v>1476.615</v>
      </c>
      <c r="M170" s="110">
        <f t="shared" si="51"/>
        <v>3652.95</v>
      </c>
      <c r="N170" s="110">
        <f t="shared" si="51"/>
        <v>591.67499999999995</v>
      </c>
      <c r="O170" s="110">
        <f t="shared" si="51"/>
        <v>1564.08</v>
      </c>
      <c r="P170" s="110">
        <f t="shared" si="51"/>
        <v>3647.8050000000003</v>
      </c>
      <c r="Q170" s="110">
        <f t="shared" si="51"/>
        <v>0</v>
      </c>
      <c r="R170" s="110">
        <f t="shared" si="51"/>
        <v>10983.125</v>
      </c>
      <c r="S170" s="110">
        <f t="shared" si="51"/>
        <v>3090.6949999999997</v>
      </c>
      <c r="T170" s="110">
        <f t="shared" si="51"/>
        <v>7892.43</v>
      </c>
      <c r="U170" s="110">
        <f t="shared" si="51"/>
        <v>48359.305</v>
      </c>
      <c r="V170" s="111"/>
    </row>
    <row r="171" spans="1:22" s="21" customFormat="1" ht="8.1" customHeight="1" thickBot="1" x14ac:dyDescent="0.35">
      <c r="A171" s="274"/>
      <c r="B171" s="275"/>
      <c r="C171" s="275"/>
      <c r="D171" s="275"/>
      <c r="E171" s="275"/>
      <c r="F171" s="275"/>
      <c r="G171" s="275"/>
      <c r="H171" s="275"/>
      <c r="I171" s="275"/>
      <c r="J171" s="276"/>
      <c r="K171" s="276"/>
      <c r="L171" s="275"/>
      <c r="M171" s="276"/>
      <c r="N171" s="275"/>
      <c r="O171" s="275"/>
      <c r="P171" s="275"/>
      <c r="Q171" s="277"/>
      <c r="R171" s="275"/>
      <c r="S171" s="275"/>
      <c r="T171" s="275"/>
      <c r="U171" s="275"/>
      <c r="V171" s="275"/>
    </row>
    <row r="172" spans="1:22" s="21" customFormat="1" ht="15" customHeight="1" thickBot="1" x14ac:dyDescent="0.35">
      <c r="A172" s="35" t="s">
        <v>187</v>
      </c>
      <c r="B172" s="36"/>
      <c r="C172" s="36"/>
      <c r="D172" s="36"/>
      <c r="E172" s="37"/>
      <c r="F172" s="35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7"/>
    </row>
    <row r="173" spans="1:22" s="108" customFormat="1" ht="20.100000000000001" customHeight="1" thickBot="1" x14ac:dyDescent="0.35">
      <c r="A173" s="278">
        <v>1</v>
      </c>
      <c r="B173" s="279" t="s">
        <v>188</v>
      </c>
      <c r="C173" s="100" t="s">
        <v>34</v>
      </c>
      <c r="D173" s="280" t="s">
        <v>189</v>
      </c>
      <c r="E173" s="44" t="s">
        <v>149</v>
      </c>
      <c r="F173" s="193" t="s">
        <v>36</v>
      </c>
      <c r="G173" s="46">
        <v>44866</v>
      </c>
      <c r="H173" s="46">
        <v>45047</v>
      </c>
      <c r="I173" s="281">
        <v>50000</v>
      </c>
      <c r="J173" s="282">
        <v>1854</v>
      </c>
      <c r="K173" s="282">
        <v>25</v>
      </c>
      <c r="L173" s="281">
        <f>+I173*2.87%</f>
        <v>1435</v>
      </c>
      <c r="M173" s="282">
        <f>+I173*7.1%</f>
        <v>3549.9999999999995</v>
      </c>
      <c r="N173" s="281">
        <f>+I173*1.15%</f>
        <v>575</v>
      </c>
      <c r="O173" s="281">
        <f>+I173*3.04%</f>
        <v>1520</v>
      </c>
      <c r="P173" s="281">
        <f>+I173*7.09%</f>
        <v>3545.0000000000005</v>
      </c>
      <c r="Q173" s="283">
        <v>0</v>
      </c>
      <c r="R173" s="281">
        <f>SUM(K173:P173)</f>
        <v>10650</v>
      </c>
      <c r="S173" s="281">
        <f>+J173+K173+L173+O173+Q173</f>
        <v>4834</v>
      </c>
      <c r="T173" s="281">
        <f>+M173+N173+P173</f>
        <v>7670</v>
      </c>
      <c r="U173" s="284">
        <f>+I173-S173</f>
        <v>45166</v>
      </c>
      <c r="V173" s="200">
        <v>112</v>
      </c>
    </row>
    <row r="174" spans="1:22" s="21" customFormat="1" ht="15" customHeight="1" thickBot="1" x14ac:dyDescent="0.35">
      <c r="A174" s="109"/>
      <c r="B174" s="109"/>
      <c r="C174" s="109"/>
      <c r="D174" s="109"/>
      <c r="E174" s="109"/>
      <c r="F174" s="109"/>
      <c r="G174" s="109"/>
      <c r="H174" s="109"/>
      <c r="I174" s="110">
        <f>SUM(I173)</f>
        <v>50000</v>
      </c>
      <c r="J174" s="110">
        <f t="shared" ref="J174:T174" si="52">SUM(J173)</f>
        <v>1854</v>
      </c>
      <c r="K174" s="110">
        <f t="shared" si="52"/>
        <v>25</v>
      </c>
      <c r="L174" s="110">
        <f t="shared" si="52"/>
        <v>1435</v>
      </c>
      <c r="M174" s="110">
        <f t="shared" si="52"/>
        <v>3549.9999999999995</v>
      </c>
      <c r="N174" s="110">
        <f t="shared" si="52"/>
        <v>575</v>
      </c>
      <c r="O174" s="110">
        <f t="shared" si="52"/>
        <v>1520</v>
      </c>
      <c r="P174" s="110">
        <f t="shared" si="52"/>
        <v>3545.0000000000005</v>
      </c>
      <c r="Q174" s="110">
        <f t="shared" si="52"/>
        <v>0</v>
      </c>
      <c r="R174" s="110">
        <f t="shared" si="52"/>
        <v>10650</v>
      </c>
      <c r="S174" s="110">
        <f t="shared" si="52"/>
        <v>4834</v>
      </c>
      <c r="T174" s="110">
        <f t="shared" si="52"/>
        <v>7670</v>
      </c>
      <c r="U174" s="110">
        <f>SUM(U173)</f>
        <v>45166</v>
      </c>
      <c r="V174" s="111"/>
    </row>
    <row r="175" spans="1:22" s="21" customFormat="1" ht="8.1" customHeight="1" thickBot="1" x14ac:dyDescent="0.35">
      <c r="A175" s="274"/>
      <c r="B175" s="275"/>
      <c r="C175" s="275"/>
      <c r="D175" s="275"/>
      <c r="E175" s="275"/>
      <c r="F175" s="275"/>
      <c r="G175" s="275"/>
      <c r="H175" s="275"/>
      <c r="I175" s="275"/>
      <c r="J175" s="276"/>
      <c r="K175" s="276"/>
      <c r="L175" s="275"/>
      <c r="M175" s="276"/>
      <c r="N175" s="275"/>
      <c r="O175" s="275"/>
      <c r="P175" s="275"/>
      <c r="Q175" s="285"/>
      <c r="R175" s="275"/>
      <c r="S175" s="275"/>
      <c r="T175" s="275"/>
      <c r="U175" s="275"/>
      <c r="V175" s="275"/>
    </row>
    <row r="176" spans="1:22" s="21" customFormat="1" ht="15" customHeight="1" thickBot="1" x14ac:dyDescent="0.35">
      <c r="A176" s="286" t="s">
        <v>190</v>
      </c>
      <c r="B176" s="202"/>
      <c r="C176" s="202"/>
      <c r="D176" s="202"/>
      <c r="E176" s="202"/>
      <c r="F176" s="202"/>
      <c r="G176" s="202"/>
      <c r="H176" s="202"/>
      <c r="I176" s="202"/>
      <c r="J176" s="202"/>
      <c r="K176" s="202"/>
      <c r="L176" s="202"/>
      <c r="M176" s="202"/>
      <c r="N176" s="202"/>
      <c r="O176" s="202"/>
      <c r="P176" s="202"/>
      <c r="Q176" s="202"/>
      <c r="R176" s="202"/>
      <c r="S176" s="202"/>
      <c r="T176" s="202"/>
      <c r="U176" s="202"/>
      <c r="V176" s="203"/>
    </row>
    <row r="177" spans="1:22" s="21" customFormat="1" ht="30" customHeight="1" x14ac:dyDescent="0.3">
      <c r="A177" s="42">
        <v>1</v>
      </c>
      <c r="B177" s="211" t="s">
        <v>191</v>
      </c>
      <c r="C177" s="44" t="s">
        <v>38</v>
      </c>
      <c r="D177" s="175" t="s">
        <v>192</v>
      </c>
      <c r="E177" s="44" t="s">
        <v>149</v>
      </c>
      <c r="F177" s="45" t="s">
        <v>36</v>
      </c>
      <c r="G177" s="46">
        <v>44880</v>
      </c>
      <c r="H177" s="46">
        <v>45061</v>
      </c>
      <c r="I177" s="119">
        <v>100000</v>
      </c>
      <c r="J177" s="48">
        <f>12105.37</f>
        <v>12105.37</v>
      </c>
      <c r="K177" s="48">
        <v>25</v>
      </c>
      <c r="L177" s="49">
        <f t="shared" ref="L177:L182" si="53">+I177*2.87%</f>
        <v>2870</v>
      </c>
      <c r="M177" s="50">
        <f t="shared" ref="M177:M182" si="54">+I177*7.1%</f>
        <v>7099.9999999999991</v>
      </c>
      <c r="N177" s="57">
        <v>748.08</v>
      </c>
      <c r="O177" s="49">
        <f t="shared" ref="O177:O182" si="55">+I177*3.04%</f>
        <v>3040</v>
      </c>
      <c r="P177" s="49">
        <f t="shared" ref="P177:P182" si="56">+I177*7.09%</f>
        <v>7090.0000000000009</v>
      </c>
      <c r="Q177" s="51">
        <v>0</v>
      </c>
      <c r="R177" s="49">
        <f t="shared" ref="R177:R182" si="57">SUM(K177:P177)</f>
        <v>20873.080000000002</v>
      </c>
      <c r="S177" s="49">
        <f t="shared" ref="S177:S182" si="58">+J177+K177+L177+O177+Q177</f>
        <v>18040.370000000003</v>
      </c>
      <c r="T177" s="49">
        <f t="shared" ref="T177:T182" si="59">+M177+N177+P177</f>
        <v>14938.08</v>
      </c>
      <c r="U177" s="52">
        <f t="shared" ref="U177:U182" si="60">+I177-S177</f>
        <v>81959.63</v>
      </c>
      <c r="V177" s="53">
        <v>112</v>
      </c>
    </row>
    <row r="178" spans="1:22" s="21" customFormat="1" ht="30" customHeight="1" x14ac:dyDescent="0.3">
      <c r="A178" s="54">
        <v>2</v>
      </c>
      <c r="B178" s="287" t="s">
        <v>193</v>
      </c>
      <c r="C178" s="54" t="s">
        <v>38</v>
      </c>
      <c r="D178" s="288" t="s">
        <v>192</v>
      </c>
      <c r="E178" s="54" t="s">
        <v>194</v>
      </c>
      <c r="F178" s="56" t="s">
        <v>36</v>
      </c>
      <c r="G178" s="46">
        <v>44880</v>
      </c>
      <c r="H178" s="46">
        <v>45061</v>
      </c>
      <c r="I178" s="121">
        <v>80000</v>
      </c>
      <c r="J178" s="122">
        <v>7400.87</v>
      </c>
      <c r="K178" s="122">
        <v>25</v>
      </c>
      <c r="L178" s="57">
        <f t="shared" si="53"/>
        <v>2296</v>
      </c>
      <c r="M178" s="58">
        <f t="shared" si="54"/>
        <v>5679.9999999999991</v>
      </c>
      <c r="N178" s="57">
        <v>748.08</v>
      </c>
      <c r="O178" s="57">
        <f t="shared" si="55"/>
        <v>2432</v>
      </c>
      <c r="P178" s="57">
        <f t="shared" si="56"/>
        <v>5672</v>
      </c>
      <c r="Q178" s="59">
        <v>0</v>
      </c>
      <c r="R178" s="57">
        <f t="shared" si="57"/>
        <v>16853.080000000002</v>
      </c>
      <c r="S178" s="57">
        <f t="shared" si="58"/>
        <v>12153.869999999999</v>
      </c>
      <c r="T178" s="57">
        <f t="shared" si="59"/>
        <v>12100.079999999998</v>
      </c>
      <c r="U178" s="60">
        <f t="shared" si="60"/>
        <v>67846.13</v>
      </c>
      <c r="V178" s="61">
        <v>112</v>
      </c>
    </row>
    <row r="179" spans="1:22" s="21" customFormat="1" ht="30" customHeight="1" x14ac:dyDescent="0.3">
      <c r="A179" s="54">
        <v>3</v>
      </c>
      <c r="B179" s="289" t="s">
        <v>195</v>
      </c>
      <c r="C179" s="54" t="s">
        <v>34</v>
      </c>
      <c r="D179" s="288" t="s">
        <v>192</v>
      </c>
      <c r="E179" s="54" t="s">
        <v>196</v>
      </c>
      <c r="F179" s="56" t="s">
        <v>36</v>
      </c>
      <c r="G179" s="46">
        <v>44866</v>
      </c>
      <c r="H179" s="46">
        <v>45047</v>
      </c>
      <c r="I179" s="182">
        <v>50000</v>
      </c>
      <c r="J179" s="183">
        <v>1854</v>
      </c>
      <c r="K179" s="183">
        <v>25</v>
      </c>
      <c r="L179" s="182">
        <f t="shared" si="53"/>
        <v>1435</v>
      </c>
      <c r="M179" s="183">
        <f t="shared" si="54"/>
        <v>3549.9999999999995</v>
      </c>
      <c r="N179" s="182">
        <f>+I179*1.15%</f>
        <v>575</v>
      </c>
      <c r="O179" s="182">
        <f t="shared" si="55"/>
        <v>1520</v>
      </c>
      <c r="P179" s="182">
        <f t="shared" si="56"/>
        <v>3545.0000000000005</v>
      </c>
      <c r="Q179" s="290">
        <v>0</v>
      </c>
      <c r="R179" s="182">
        <f t="shared" si="57"/>
        <v>10650</v>
      </c>
      <c r="S179" s="182">
        <f t="shared" si="58"/>
        <v>4834</v>
      </c>
      <c r="T179" s="182">
        <f t="shared" si="59"/>
        <v>7670</v>
      </c>
      <c r="U179" s="184">
        <f t="shared" si="60"/>
        <v>45166</v>
      </c>
      <c r="V179" s="61">
        <v>112</v>
      </c>
    </row>
    <row r="180" spans="1:22" s="21" customFormat="1" ht="30" customHeight="1" x14ac:dyDescent="0.3">
      <c r="A180" s="54">
        <v>4</v>
      </c>
      <c r="B180" s="287" t="s">
        <v>197</v>
      </c>
      <c r="C180" s="54" t="s">
        <v>38</v>
      </c>
      <c r="D180" s="288" t="s">
        <v>192</v>
      </c>
      <c r="E180" s="54" t="s">
        <v>198</v>
      </c>
      <c r="F180" s="56" t="s">
        <v>36</v>
      </c>
      <c r="G180" s="46">
        <v>44896</v>
      </c>
      <c r="H180" s="46">
        <v>45078</v>
      </c>
      <c r="I180" s="119">
        <v>40000</v>
      </c>
      <c r="J180" s="48">
        <f>442.65</f>
        <v>442.65</v>
      </c>
      <c r="K180" s="48">
        <v>25</v>
      </c>
      <c r="L180" s="49">
        <f t="shared" si="53"/>
        <v>1148</v>
      </c>
      <c r="M180" s="50">
        <f t="shared" si="54"/>
        <v>2839.9999999999995</v>
      </c>
      <c r="N180" s="119">
        <f>I180*1.15%</f>
        <v>460</v>
      </c>
      <c r="O180" s="49">
        <f t="shared" si="55"/>
        <v>1216</v>
      </c>
      <c r="P180" s="49">
        <f t="shared" si="56"/>
        <v>2836</v>
      </c>
      <c r="Q180" s="51">
        <v>0</v>
      </c>
      <c r="R180" s="49">
        <f t="shared" si="57"/>
        <v>8525</v>
      </c>
      <c r="S180" s="49">
        <f t="shared" si="58"/>
        <v>2831.65</v>
      </c>
      <c r="T180" s="49">
        <f t="shared" si="59"/>
        <v>6136</v>
      </c>
      <c r="U180" s="52">
        <f t="shared" si="60"/>
        <v>37168.35</v>
      </c>
      <c r="V180" s="53">
        <v>112</v>
      </c>
    </row>
    <row r="181" spans="1:22" s="21" customFormat="1" ht="30" customHeight="1" x14ac:dyDescent="0.3">
      <c r="A181" s="54">
        <v>5</v>
      </c>
      <c r="B181" s="287" t="s">
        <v>199</v>
      </c>
      <c r="C181" s="54" t="s">
        <v>34</v>
      </c>
      <c r="D181" s="288" t="s">
        <v>192</v>
      </c>
      <c r="E181" s="54" t="s">
        <v>196</v>
      </c>
      <c r="F181" s="56" t="s">
        <v>36</v>
      </c>
      <c r="G181" s="125">
        <v>44805</v>
      </c>
      <c r="H181" s="125">
        <v>44986</v>
      </c>
      <c r="I181" s="121">
        <v>60000</v>
      </c>
      <c r="J181" s="48">
        <f>3486.68</f>
        <v>3486.68</v>
      </c>
      <c r="K181" s="122">
        <v>25</v>
      </c>
      <c r="L181" s="57">
        <f t="shared" si="53"/>
        <v>1722</v>
      </c>
      <c r="M181" s="58">
        <f t="shared" si="54"/>
        <v>4260</v>
      </c>
      <c r="N181" s="121">
        <f>I181*1.15%</f>
        <v>690</v>
      </c>
      <c r="O181" s="57">
        <f t="shared" si="55"/>
        <v>1824</v>
      </c>
      <c r="P181" s="57">
        <f t="shared" si="56"/>
        <v>4254</v>
      </c>
      <c r="Q181" s="59">
        <v>0</v>
      </c>
      <c r="R181" s="57">
        <f t="shared" si="57"/>
        <v>12775</v>
      </c>
      <c r="S181" s="57">
        <f t="shared" si="58"/>
        <v>7057.68</v>
      </c>
      <c r="T181" s="57">
        <f t="shared" si="59"/>
        <v>9204</v>
      </c>
      <c r="U181" s="60">
        <f t="shared" si="60"/>
        <v>52942.32</v>
      </c>
      <c r="V181" s="61">
        <v>112</v>
      </c>
    </row>
    <row r="182" spans="1:22" s="21" customFormat="1" ht="30" customHeight="1" thickBot="1" x14ac:dyDescent="0.35">
      <c r="A182" s="65">
        <v>6</v>
      </c>
      <c r="B182" s="291" t="s">
        <v>200</v>
      </c>
      <c r="C182" s="65" t="s">
        <v>38</v>
      </c>
      <c r="D182" s="292" t="s">
        <v>192</v>
      </c>
      <c r="E182" s="54" t="s">
        <v>196</v>
      </c>
      <c r="F182" s="66" t="s">
        <v>36</v>
      </c>
      <c r="G182" s="46">
        <v>44896</v>
      </c>
      <c r="H182" s="46">
        <v>45078</v>
      </c>
      <c r="I182" s="148">
        <v>45000</v>
      </c>
      <c r="J182" s="149">
        <f>1148.33</f>
        <v>1148.33</v>
      </c>
      <c r="K182" s="149">
        <v>25</v>
      </c>
      <c r="L182" s="70">
        <f t="shared" si="53"/>
        <v>1291.5</v>
      </c>
      <c r="M182" s="69">
        <f t="shared" si="54"/>
        <v>3194.9999999999995</v>
      </c>
      <c r="N182" s="148">
        <f>I182*1.15%</f>
        <v>517.5</v>
      </c>
      <c r="O182" s="70">
        <f t="shared" si="55"/>
        <v>1368</v>
      </c>
      <c r="P182" s="70">
        <f t="shared" si="56"/>
        <v>3190.5</v>
      </c>
      <c r="Q182" s="71">
        <v>0</v>
      </c>
      <c r="R182" s="70">
        <f t="shared" si="57"/>
        <v>9587.5</v>
      </c>
      <c r="S182" s="70">
        <f t="shared" si="58"/>
        <v>3832.83</v>
      </c>
      <c r="T182" s="70">
        <f t="shared" si="59"/>
        <v>6903</v>
      </c>
      <c r="U182" s="72">
        <f t="shared" si="60"/>
        <v>41167.17</v>
      </c>
      <c r="V182" s="73">
        <v>112</v>
      </c>
    </row>
    <row r="183" spans="1:22" s="21" customFormat="1" ht="15" customHeight="1" thickBot="1" x14ac:dyDescent="0.35">
      <c r="A183" s="74"/>
      <c r="B183" s="109"/>
      <c r="C183" s="109"/>
      <c r="D183" s="109"/>
      <c r="E183" s="109"/>
      <c r="F183" s="109"/>
      <c r="G183" s="109"/>
      <c r="H183" s="109"/>
      <c r="I183" s="110">
        <f>SUM(I177:I182)</f>
        <v>375000</v>
      </c>
      <c r="J183" s="110">
        <f>SUM(J177:J182)</f>
        <v>26437.9</v>
      </c>
      <c r="K183" s="110">
        <f t="shared" ref="K183:U183" si="61">SUM(K177:K182)</f>
        <v>150</v>
      </c>
      <c r="L183" s="110">
        <f t="shared" si="61"/>
        <v>10762.5</v>
      </c>
      <c r="M183" s="110">
        <f t="shared" si="61"/>
        <v>26624.999999999996</v>
      </c>
      <c r="N183" s="110">
        <f t="shared" si="61"/>
        <v>3738.66</v>
      </c>
      <c r="O183" s="110">
        <f t="shared" si="61"/>
        <v>11400</v>
      </c>
      <c r="P183" s="110">
        <f t="shared" si="61"/>
        <v>26587.5</v>
      </c>
      <c r="Q183" s="110">
        <f t="shared" si="61"/>
        <v>0</v>
      </c>
      <c r="R183" s="110">
        <f t="shared" si="61"/>
        <v>79263.66</v>
      </c>
      <c r="S183" s="110">
        <f t="shared" si="61"/>
        <v>48750.400000000009</v>
      </c>
      <c r="T183" s="110">
        <f t="shared" si="61"/>
        <v>56951.159999999996</v>
      </c>
      <c r="U183" s="110">
        <f t="shared" si="61"/>
        <v>326249.59999999998</v>
      </c>
      <c r="V183" s="210"/>
    </row>
    <row r="184" spans="1:22" s="21" customFormat="1" ht="9.9499999999999993" customHeight="1" thickBot="1" x14ac:dyDescent="0.35">
      <c r="A184" s="264"/>
      <c r="B184" s="265"/>
      <c r="C184" s="265"/>
      <c r="D184" s="265"/>
      <c r="E184" s="265"/>
      <c r="F184" s="265"/>
      <c r="G184" s="265"/>
      <c r="H184" s="265"/>
      <c r="I184" s="266"/>
      <c r="J184" s="267"/>
      <c r="K184" s="267"/>
      <c r="L184" s="266"/>
      <c r="M184" s="267"/>
      <c r="N184" s="266"/>
      <c r="O184" s="266"/>
      <c r="P184" s="266"/>
      <c r="Q184" s="268"/>
      <c r="R184" s="266"/>
      <c r="S184" s="266"/>
      <c r="T184" s="266"/>
      <c r="U184" s="266"/>
      <c r="V184" s="293"/>
    </row>
    <row r="185" spans="1:22" s="21" customFormat="1" ht="15" customHeight="1" thickBot="1" x14ac:dyDescent="0.35">
      <c r="A185" s="35" t="s">
        <v>201</v>
      </c>
      <c r="B185" s="36"/>
      <c r="C185" s="36"/>
      <c r="D185" s="36"/>
      <c r="E185" s="37"/>
      <c r="F185" s="35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7"/>
    </row>
    <row r="186" spans="1:22" s="21" customFormat="1" ht="34.5" customHeight="1" thickBot="1" x14ac:dyDescent="0.35">
      <c r="A186" s="278">
        <v>1</v>
      </c>
      <c r="B186" s="279" t="s">
        <v>202</v>
      </c>
      <c r="C186" s="100" t="s">
        <v>34</v>
      </c>
      <c r="D186" s="294" t="s">
        <v>201</v>
      </c>
      <c r="E186" s="44" t="s">
        <v>149</v>
      </c>
      <c r="F186" s="193" t="s">
        <v>36</v>
      </c>
      <c r="G186" s="195">
        <v>44743</v>
      </c>
      <c r="H186" s="46">
        <v>44927</v>
      </c>
      <c r="I186" s="281">
        <v>75000</v>
      </c>
      <c r="J186" s="282">
        <v>6309.38</v>
      </c>
      <c r="K186" s="282">
        <v>25</v>
      </c>
      <c r="L186" s="281">
        <f>+I186*2.87%</f>
        <v>2152.5</v>
      </c>
      <c r="M186" s="282">
        <f>+I186*7.1%</f>
        <v>5324.9999999999991</v>
      </c>
      <c r="N186" s="57">
        <v>748.08</v>
      </c>
      <c r="O186" s="281">
        <f>+I186*3.04%</f>
        <v>2280</v>
      </c>
      <c r="P186" s="281">
        <f>+I186*7.09%</f>
        <v>5317.5</v>
      </c>
      <c r="Q186" s="198">
        <v>0</v>
      </c>
      <c r="R186" s="281">
        <f>SUM(K186:P186)</f>
        <v>15848.08</v>
      </c>
      <c r="S186" s="281">
        <f>+J186+K186+L186+O186+Q186</f>
        <v>10766.880000000001</v>
      </c>
      <c r="T186" s="281">
        <f>+M186+N186+P186</f>
        <v>11390.579999999998</v>
      </c>
      <c r="U186" s="284">
        <f>+I186-S186</f>
        <v>64233.119999999995</v>
      </c>
      <c r="V186" s="200">
        <v>112</v>
      </c>
    </row>
    <row r="187" spans="1:22" s="21" customFormat="1" ht="15" customHeight="1" thickBot="1" x14ac:dyDescent="0.35">
      <c r="A187" s="295"/>
      <c r="B187" s="295"/>
      <c r="C187" s="295"/>
      <c r="D187" s="295"/>
      <c r="E187" s="295"/>
      <c r="F187" s="295"/>
      <c r="G187" s="295"/>
      <c r="H187" s="295"/>
      <c r="I187" s="110">
        <f>SUM(I186)</f>
        <v>75000</v>
      </c>
      <c r="J187" s="110">
        <f t="shared" ref="J187:T187" si="62">SUM(J186)</f>
        <v>6309.38</v>
      </c>
      <c r="K187" s="110">
        <f t="shared" si="62"/>
        <v>25</v>
      </c>
      <c r="L187" s="110">
        <f t="shared" si="62"/>
        <v>2152.5</v>
      </c>
      <c r="M187" s="110">
        <f t="shared" si="62"/>
        <v>5324.9999999999991</v>
      </c>
      <c r="N187" s="110">
        <f t="shared" si="62"/>
        <v>748.08</v>
      </c>
      <c r="O187" s="110">
        <f t="shared" si="62"/>
        <v>2280</v>
      </c>
      <c r="P187" s="110">
        <f t="shared" si="62"/>
        <v>5317.5</v>
      </c>
      <c r="Q187" s="110">
        <f t="shared" si="62"/>
        <v>0</v>
      </c>
      <c r="R187" s="110">
        <f t="shared" si="62"/>
        <v>15848.08</v>
      </c>
      <c r="S187" s="110">
        <f t="shared" si="62"/>
        <v>10766.880000000001</v>
      </c>
      <c r="T187" s="110">
        <f t="shared" si="62"/>
        <v>11390.579999999998</v>
      </c>
      <c r="U187" s="110">
        <f>SUM(U186)</f>
        <v>64233.119999999995</v>
      </c>
      <c r="V187" s="210"/>
    </row>
    <row r="188" spans="1:22" s="21" customFormat="1" ht="8.1" customHeight="1" thickBot="1" x14ac:dyDescent="0.35">
      <c r="A188" s="264"/>
      <c r="B188" s="265"/>
      <c r="C188" s="265"/>
      <c r="D188" s="265"/>
      <c r="E188" s="265"/>
      <c r="F188" s="265"/>
      <c r="G188" s="265"/>
      <c r="H188" s="265"/>
      <c r="I188" s="266"/>
      <c r="J188" s="267"/>
      <c r="K188" s="267"/>
      <c r="L188" s="266"/>
      <c r="M188" s="267"/>
      <c r="N188" s="266"/>
      <c r="O188" s="266"/>
      <c r="P188" s="266"/>
      <c r="Q188" s="268"/>
      <c r="R188" s="266"/>
      <c r="S188" s="266"/>
      <c r="T188" s="266"/>
      <c r="U188" s="266"/>
      <c r="V188" s="293"/>
    </row>
    <row r="189" spans="1:22" s="21" customFormat="1" ht="15" customHeight="1" thickBot="1" x14ac:dyDescent="0.35">
      <c r="A189" s="201" t="s">
        <v>203</v>
      </c>
      <c r="B189" s="202"/>
      <c r="C189" s="202"/>
      <c r="D189" s="202"/>
      <c r="E189" s="202"/>
      <c r="F189" s="202"/>
      <c r="G189" s="202"/>
      <c r="H189" s="202"/>
      <c r="I189" s="202"/>
      <c r="J189" s="202"/>
      <c r="K189" s="202"/>
      <c r="L189" s="202"/>
      <c r="M189" s="202"/>
      <c r="N189" s="202"/>
      <c r="O189" s="202"/>
      <c r="P189" s="202"/>
      <c r="Q189" s="202"/>
      <c r="R189" s="202"/>
      <c r="S189" s="202"/>
      <c r="T189" s="202"/>
      <c r="U189" s="202"/>
      <c r="V189" s="203"/>
    </row>
    <row r="190" spans="1:22" s="21" customFormat="1" ht="30" customHeight="1" thickBot="1" x14ac:dyDescent="0.35">
      <c r="A190" s="42">
        <v>1</v>
      </c>
      <c r="B190" s="296" t="s">
        <v>204</v>
      </c>
      <c r="C190" s="42" t="s">
        <v>38</v>
      </c>
      <c r="D190" s="222" t="s">
        <v>205</v>
      </c>
      <c r="E190" s="44" t="s">
        <v>149</v>
      </c>
      <c r="F190" s="138" t="s">
        <v>36</v>
      </c>
      <c r="G190" s="46">
        <v>44774</v>
      </c>
      <c r="H190" s="46">
        <v>44958</v>
      </c>
      <c r="I190" s="139">
        <v>120000</v>
      </c>
      <c r="J190" s="114">
        <v>16809.87</v>
      </c>
      <c r="K190" s="114">
        <v>25</v>
      </c>
      <c r="L190" s="140">
        <f>+I190*2.87%</f>
        <v>3444</v>
      </c>
      <c r="M190" s="141">
        <f>+I190*7.1%</f>
        <v>8520</v>
      </c>
      <c r="N190" s="140">
        <v>748.08</v>
      </c>
      <c r="O190" s="140">
        <f>+I190*3.04%</f>
        <v>3648</v>
      </c>
      <c r="P190" s="140">
        <f>+I190*7.09%</f>
        <v>8508</v>
      </c>
      <c r="Q190" s="142">
        <v>0</v>
      </c>
      <c r="R190" s="140">
        <f>SUM(K190:P190)</f>
        <v>24893.08</v>
      </c>
      <c r="S190" s="140">
        <f>+J190+K190+L190+O190+Q190</f>
        <v>23926.87</v>
      </c>
      <c r="T190" s="140">
        <f>+M190+N190+P190</f>
        <v>17776.080000000002</v>
      </c>
      <c r="U190" s="143">
        <f>+I190-S190</f>
        <v>96073.13</v>
      </c>
      <c r="V190" s="120">
        <v>112</v>
      </c>
    </row>
    <row r="191" spans="1:22" s="21" customFormat="1" ht="15" customHeight="1" thickBot="1" x14ac:dyDescent="0.35">
      <c r="A191" s="207"/>
      <c r="B191" s="208"/>
      <c r="C191" s="208"/>
      <c r="D191" s="208"/>
      <c r="E191" s="208"/>
      <c r="F191" s="208"/>
      <c r="G191" s="208"/>
      <c r="H191" s="209"/>
      <c r="I191" s="110">
        <f>SUM(I190)</f>
        <v>120000</v>
      </c>
      <c r="J191" s="110">
        <f t="shared" ref="J191:U191" si="63">SUM(J190)</f>
        <v>16809.87</v>
      </c>
      <c r="K191" s="110">
        <f t="shared" si="63"/>
        <v>25</v>
      </c>
      <c r="L191" s="110">
        <f t="shared" si="63"/>
        <v>3444</v>
      </c>
      <c r="M191" s="110">
        <f t="shared" si="63"/>
        <v>8520</v>
      </c>
      <c r="N191" s="110">
        <f t="shared" si="63"/>
        <v>748.08</v>
      </c>
      <c r="O191" s="110">
        <f t="shared" si="63"/>
        <v>3648</v>
      </c>
      <c r="P191" s="110">
        <f t="shared" si="63"/>
        <v>8508</v>
      </c>
      <c r="Q191" s="110">
        <f t="shared" si="63"/>
        <v>0</v>
      </c>
      <c r="R191" s="110">
        <f t="shared" si="63"/>
        <v>24893.08</v>
      </c>
      <c r="S191" s="110">
        <f t="shared" si="63"/>
        <v>23926.87</v>
      </c>
      <c r="T191" s="110">
        <f t="shared" si="63"/>
        <v>17776.080000000002</v>
      </c>
      <c r="U191" s="110">
        <f t="shared" si="63"/>
        <v>96073.13</v>
      </c>
      <c r="V191" s="210"/>
    </row>
    <row r="192" spans="1:22" s="21" customFormat="1" ht="8.1" customHeight="1" thickBot="1" x14ac:dyDescent="0.35">
      <c r="A192" s="297"/>
      <c r="B192" s="275"/>
      <c r="C192" s="275"/>
      <c r="D192" s="275"/>
      <c r="E192" s="275"/>
      <c r="F192" s="275"/>
      <c r="G192" s="275"/>
      <c r="H192" s="275"/>
      <c r="I192" s="266"/>
      <c r="J192" s="267"/>
      <c r="K192" s="267"/>
      <c r="L192" s="266"/>
      <c r="M192" s="267"/>
      <c r="N192" s="266"/>
      <c r="O192" s="266"/>
      <c r="P192" s="266"/>
      <c r="Q192" s="268"/>
      <c r="R192" s="266"/>
      <c r="S192" s="266"/>
      <c r="T192" s="266"/>
      <c r="U192" s="266"/>
      <c r="V192" s="293"/>
    </row>
    <row r="193" spans="1:256" s="21" customFormat="1" ht="13.5" customHeight="1" thickBot="1" x14ac:dyDescent="0.35">
      <c r="A193" s="201" t="s">
        <v>206</v>
      </c>
      <c r="B193" s="202"/>
      <c r="C193" s="202"/>
      <c r="D193" s="202"/>
      <c r="E193" s="202"/>
      <c r="F193" s="202"/>
      <c r="G193" s="202"/>
      <c r="H193" s="202"/>
      <c r="I193" s="202"/>
      <c r="J193" s="202"/>
      <c r="K193" s="202"/>
      <c r="L193" s="202"/>
      <c r="M193" s="202"/>
      <c r="N193" s="202"/>
      <c r="O193" s="202"/>
      <c r="P193" s="202"/>
      <c r="Q193" s="202"/>
      <c r="R193" s="202"/>
      <c r="S193" s="202"/>
      <c r="T193" s="202"/>
      <c r="U193" s="202"/>
      <c r="V193" s="203"/>
      <c r="W193" s="298"/>
      <c r="X193" s="298"/>
      <c r="Y193" s="298"/>
      <c r="Z193" s="298"/>
      <c r="AA193" s="298"/>
      <c r="AB193" s="298"/>
      <c r="AC193" s="298"/>
      <c r="AD193" s="298"/>
      <c r="AE193" s="298"/>
      <c r="AF193" s="298"/>
      <c r="AG193" s="298"/>
      <c r="AH193" s="298"/>
      <c r="AI193" s="298"/>
      <c r="AJ193" s="298"/>
      <c r="AK193" s="298"/>
      <c r="AL193" s="298"/>
      <c r="AM193" s="298"/>
      <c r="AN193" s="298"/>
      <c r="AO193" s="298"/>
      <c r="AP193" s="298"/>
      <c r="AQ193" s="298"/>
      <c r="AR193" s="298"/>
      <c r="AS193" s="298"/>
      <c r="AT193" s="298"/>
      <c r="AU193" s="298"/>
      <c r="AV193" s="298"/>
      <c r="AW193" s="298"/>
      <c r="AX193" s="298"/>
      <c r="AY193" s="298"/>
      <c r="AZ193" s="298"/>
      <c r="BA193" s="298"/>
      <c r="BB193" s="298"/>
      <c r="BC193" s="298"/>
      <c r="BD193" s="298"/>
      <c r="BE193" s="298"/>
      <c r="BF193" s="298"/>
      <c r="BG193" s="298"/>
      <c r="BH193" s="298"/>
      <c r="BI193" s="298"/>
      <c r="BJ193" s="298"/>
      <c r="BK193" s="298"/>
      <c r="BL193" s="298"/>
      <c r="BM193" s="298"/>
      <c r="BN193" s="298"/>
      <c r="BO193" s="298"/>
      <c r="BP193" s="298"/>
      <c r="BQ193" s="298"/>
      <c r="BR193" s="298"/>
      <c r="BS193" s="298"/>
      <c r="BT193" s="298"/>
      <c r="BU193" s="298"/>
      <c r="BV193" s="298"/>
      <c r="BW193" s="298"/>
      <c r="BX193" s="298"/>
      <c r="BY193" s="298"/>
      <c r="BZ193" s="298"/>
      <c r="CA193" s="298"/>
      <c r="CB193" s="298"/>
      <c r="CC193" s="298"/>
      <c r="CD193" s="298"/>
      <c r="CE193" s="298"/>
      <c r="CF193" s="298"/>
      <c r="CG193" s="298"/>
      <c r="CH193" s="298"/>
      <c r="CI193" s="298"/>
      <c r="CJ193" s="298"/>
      <c r="CK193" s="298"/>
      <c r="CL193" s="298"/>
      <c r="CM193" s="298"/>
      <c r="CN193" s="298"/>
      <c r="CO193" s="298"/>
      <c r="CP193" s="298"/>
      <c r="CQ193" s="298"/>
      <c r="CR193" s="298"/>
      <c r="CS193" s="298"/>
      <c r="CT193" s="298"/>
      <c r="CU193" s="298"/>
      <c r="CV193" s="298"/>
      <c r="CW193" s="298"/>
      <c r="CX193" s="298"/>
      <c r="CY193" s="298"/>
      <c r="CZ193" s="298"/>
      <c r="DA193" s="298"/>
      <c r="DB193" s="298"/>
      <c r="DC193" s="298"/>
      <c r="DD193" s="298"/>
      <c r="DE193" s="298"/>
      <c r="DF193" s="298"/>
      <c r="DG193" s="298"/>
      <c r="DH193" s="298"/>
      <c r="DI193" s="298"/>
      <c r="DJ193" s="298"/>
      <c r="DK193" s="298"/>
      <c r="DL193" s="298"/>
      <c r="DM193" s="298"/>
      <c r="DN193" s="298"/>
      <c r="DO193" s="298"/>
      <c r="DP193" s="298"/>
      <c r="DQ193" s="298"/>
      <c r="DR193" s="298"/>
      <c r="DS193" s="298"/>
      <c r="DT193" s="298"/>
      <c r="DU193" s="298"/>
      <c r="DV193" s="298"/>
      <c r="DW193" s="298"/>
      <c r="DX193" s="298"/>
      <c r="DY193" s="298"/>
      <c r="DZ193" s="298"/>
      <c r="EA193" s="298"/>
      <c r="EB193" s="298"/>
      <c r="EC193" s="298"/>
      <c r="ED193" s="298"/>
      <c r="EE193" s="298"/>
      <c r="EF193" s="298"/>
      <c r="EG193" s="298"/>
      <c r="EH193" s="298"/>
      <c r="EI193" s="298"/>
      <c r="EJ193" s="298"/>
      <c r="EK193" s="298"/>
      <c r="EL193" s="298"/>
      <c r="EM193" s="298"/>
      <c r="EN193" s="298"/>
      <c r="EO193" s="298"/>
      <c r="EP193" s="298"/>
      <c r="EQ193" s="298"/>
      <c r="ER193" s="298"/>
      <c r="ES193" s="298"/>
      <c r="ET193" s="298"/>
      <c r="EU193" s="298"/>
      <c r="EV193" s="298"/>
      <c r="EW193" s="298"/>
      <c r="EX193" s="298"/>
      <c r="EY193" s="298"/>
      <c r="EZ193" s="298"/>
      <c r="FA193" s="298"/>
      <c r="FB193" s="298"/>
      <c r="FC193" s="298"/>
      <c r="FD193" s="298"/>
      <c r="FE193" s="298"/>
      <c r="FF193" s="298"/>
      <c r="FG193" s="298"/>
      <c r="FH193" s="298"/>
      <c r="FI193" s="298"/>
      <c r="FJ193" s="298"/>
      <c r="FK193" s="298"/>
      <c r="FL193" s="298"/>
      <c r="FM193" s="298"/>
      <c r="FN193" s="298"/>
      <c r="FO193" s="298"/>
      <c r="FP193" s="298"/>
      <c r="FQ193" s="298"/>
      <c r="FR193" s="298"/>
      <c r="FS193" s="298"/>
      <c r="FT193" s="298"/>
      <c r="FU193" s="298"/>
      <c r="FV193" s="298"/>
      <c r="FW193" s="298"/>
      <c r="FX193" s="298"/>
      <c r="FY193" s="298"/>
      <c r="FZ193" s="298"/>
      <c r="GA193" s="298"/>
      <c r="GB193" s="298"/>
      <c r="GC193" s="298"/>
      <c r="GD193" s="298"/>
      <c r="GE193" s="298"/>
      <c r="GF193" s="298"/>
      <c r="GG193" s="298"/>
      <c r="GH193" s="298"/>
      <c r="GI193" s="298"/>
      <c r="GJ193" s="298"/>
      <c r="GK193" s="298"/>
      <c r="GL193" s="298"/>
      <c r="GM193" s="298"/>
      <c r="GN193" s="298"/>
      <c r="GO193" s="298"/>
      <c r="GP193" s="298"/>
      <c r="GQ193" s="298"/>
      <c r="GR193" s="298"/>
      <c r="GS193" s="298"/>
      <c r="GT193" s="298"/>
      <c r="GU193" s="298"/>
      <c r="GV193" s="298"/>
      <c r="GW193" s="298"/>
      <c r="GX193" s="298"/>
      <c r="GY193" s="298"/>
      <c r="GZ193" s="298"/>
      <c r="HA193" s="298"/>
      <c r="HB193" s="298"/>
      <c r="HC193" s="298"/>
      <c r="HD193" s="298"/>
      <c r="HE193" s="298"/>
      <c r="HF193" s="298"/>
      <c r="HG193" s="298"/>
      <c r="HH193" s="298"/>
      <c r="HI193" s="298"/>
      <c r="HJ193" s="298"/>
      <c r="HK193" s="298"/>
      <c r="HL193" s="298"/>
      <c r="HM193" s="298"/>
      <c r="HN193" s="298"/>
      <c r="HO193" s="298"/>
      <c r="HP193" s="298"/>
      <c r="HQ193" s="298"/>
      <c r="HR193" s="298"/>
      <c r="HS193" s="298"/>
      <c r="HT193" s="298"/>
      <c r="HU193" s="298"/>
      <c r="HV193" s="298"/>
      <c r="HW193" s="298"/>
      <c r="HX193" s="298"/>
      <c r="HY193" s="298"/>
      <c r="HZ193" s="298"/>
      <c r="IA193" s="298"/>
      <c r="IB193" s="298"/>
      <c r="IC193" s="298"/>
      <c r="ID193" s="298"/>
      <c r="IE193" s="298"/>
      <c r="IF193" s="298"/>
      <c r="IG193" s="298"/>
      <c r="IH193" s="298"/>
      <c r="II193" s="298"/>
      <c r="IJ193" s="298"/>
      <c r="IK193" s="298"/>
      <c r="IL193" s="298"/>
      <c r="IM193" s="298"/>
      <c r="IN193" s="298"/>
      <c r="IO193" s="298"/>
      <c r="IP193" s="298"/>
      <c r="IQ193" s="298"/>
      <c r="IR193" s="298"/>
      <c r="IS193" s="298"/>
      <c r="IT193" s="298"/>
      <c r="IU193" s="298"/>
      <c r="IV193" s="298"/>
    </row>
    <row r="194" spans="1:256" s="21" customFormat="1" ht="30" customHeight="1" thickBot="1" x14ac:dyDescent="0.35">
      <c r="A194" s="42">
        <v>1</v>
      </c>
      <c r="B194" s="296" t="s">
        <v>207</v>
      </c>
      <c r="C194" s="42" t="s">
        <v>38</v>
      </c>
      <c r="D194" s="222" t="s">
        <v>208</v>
      </c>
      <c r="E194" s="44" t="s">
        <v>149</v>
      </c>
      <c r="F194" s="138" t="s">
        <v>36</v>
      </c>
      <c r="G194" s="46">
        <v>44866</v>
      </c>
      <c r="H194" s="46">
        <v>45047</v>
      </c>
      <c r="I194" s="139">
        <v>50000</v>
      </c>
      <c r="J194" s="114">
        <v>1854</v>
      </c>
      <c r="K194" s="114">
        <v>25</v>
      </c>
      <c r="L194" s="140">
        <f>+I194*2.87%</f>
        <v>1435</v>
      </c>
      <c r="M194" s="141">
        <f>+I194*7.1%</f>
        <v>3549.9999999999995</v>
      </c>
      <c r="N194" s="140">
        <f>+I194*1.15%</f>
        <v>575</v>
      </c>
      <c r="O194" s="140">
        <f>+I194*3.04%</f>
        <v>1520</v>
      </c>
      <c r="P194" s="140">
        <f>+I194*7.09%</f>
        <v>3545.0000000000005</v>
      </c>
      <c r="Q194" s="142">
        <v>0</v>
      </c>
      <c r="R194" s="140">
        <f>SUM(K194:P194)</f>
        <v>10650</v>
      </c>
      <c r="S194" s="140">
        <f>+J194+K194+L194+O194+Q194</f>
        <v>4834</v>
      </c>
      <c r="T194" s="140">
        <f>+M194+N194+P194</f>
        <v>7670</v>
      </c>
      <c r="U194" s="143">
        <f>+I194-S194</f>
        <v>45166</v>
      </c>
      <c r="V194" s="120">
        <v>112</v>
      </c>
      <c r="W194" s="30"/>
      <c r="X194" s="299"/>
      <c r="Y194" s="30"/>
      <c r="Z194" s="300"/>
      <c r="AA194" s="30"/>
      <c r="AB194" s="130"/>
      <c r="AC194" s="131"/>
      <c r="AD194" s="131"/>
      <c r="AE194" s="132"/>
      <c r="AF194" s="133"/>
      <c r="AG194" s="133"/>
      <c r="AH194" s="134"/>
      <c r="AI194" s="186"/>
      <c r="AJ194" s="134"/>
      <c r="AK194" s="134"/>
      <c r="AL194" s="134"/>
      <c r="AM194" s="301"/>
      <c r="AN194" s="134"/>
      <c r="AO194" s="134"/>
      <c r="AP194" s="134"/>
      <c r="AQ194" s="136"/>
      <c r="AR194" s="32"/>
      <c r="AS194" s="30"/>
      <c r="AT194" s="299"/>
      <c r="AU194" s="30"/>
      <c r="AV194" s="300"/>
      <c r="AW194" s="30"/>
      <c r="AX194" s="130"/>
      <c r="AY194" s="131"/>
      <c r="AZ194" s="131"/>
      <c r="BA194" s="132"/>
      <c r="BB194" s="133"/>
      <c r="BC194" s="133"/>
      <c r="BD194" s="134"/>
      <c r="BE194" s="186"/>
      <c r="BF194" s="134"/>
      <c r="BG194" s="134"/>
      <c r="BH194" s="134"/>
      <c r="BI194" s="301"/>
      <c r="BJ194" s="134"/>
      <c r="BK194" s="134"/>
      <c r="BL194" s="134"/>
      <c r="BM194" s="136"/>
      <c r="BN194" s="32"/>
      <c r="BO194" s="30"/>
      <c r="BP194" s="299"/>
      <c r="BQ194" s="30"/>
      <c r="BR194" s="300"/>
      <c r="BS194" s="30"/>
      <c r="BT194" s="130"/>
      <c r="BU194" s="131"/>
      <c r="BV194" s="131"/>
      <c r="BW194" s="132"/>
      <c r="BX194" s="133"/>
      <c r="BY194" s="133"/>
      <c r="BZ194" s="134"/>
      <c r="CA194" s="186"/>
      <c r="CB194" s="134"/>
      <c r="CC194" s="134"/>
      <c r="CD194" s="134"/>
      <c r="CE194" s="301"/>
      <c r="CF194" s="134"/>
      <c r="CG194" s="134"/>
      <c r="CH194" s="134"/>
      <c r="CI194" s="136"/>
      <c r="CJ194" s="32"/>
      <c r="CK194" s="30"/>
      <c r="CL194" s="299"/>
      <c r="CM194" s="30"/>
      <c r="CN194" s="300"/>
      <c r="CO194" s="30"/>
      <c r="CP194" s="130"/>
      <c r="CQ194" s="131"/>
      <c r="CR194" s="131"/>
      <c r="CS194" s="132"/>
      <c r="CT194" s="133"/>
      <c r="CU194" s="133"/>
      <c r="CV194" s="134"/>
      <c r="CW194" s="186"/>
      <c r="CX194" s="134"/>
      <c r="CY194" s="134"/>
      <c r="CZ194" s="134"/>
      <c r="DA194" s="301"/>
      <c r="DB194" s="134"/>
      <c r="DC194" s="134"/>
      <c r="DD194" s="134"/>
      <c r="DE194" s="136"/>
      <c r="DF194" s="32"/>
      <c r="DG194" s="30"/>
      <c r="DH194" s="299"/>
      <c r="DI194" s="30"/>
      <c r="DJ194" s="300"/>
      <c r="DK194" s="30"/>
      <c r="DL194" s="130"/>
      <c r="DM194" s="131"/>
      <c r="DN194" s="131"/>
      <c r="DO194" s="132"/>
      <c r="DP194" s="133"/>
      <c r="DQ194" s="133"/>
      <c r="DR194" s="134"/>
      <c r="DS194" s="186"/>
      <c r="DT194" s="134"/>
      <c r="DU194" s="134"/>
      <c r="DV194" s="134"/>
      <c r="DW194" s="301"/>
      <c r="DX194" s="134"/>
      <c r="DY194" s="134"/>
      <c r="DZ194" s="134"/>
      <c r="EA194" s="136"/>
      <c r="EB194" s="32"/>
      <c r="EC194" s="30"/>
      <c r="ED194" s="299"/>
      <c r="EE194" s="30"/>
      <c r="EF194" s="300"/>
      <c r="EG194" s="30"/>
      <c r="EH194" s="130"/>
      <c r="EI194" s="131"/>
      <c r="EJ194" s="131"/>
      <c r="EK194" s="132"/>
      <c r="EL194" s="133"/>
      <c r="EM194" s="133"/>
      <c r="EN194" s="134"/>
      <c r="EO194" s="186"/>
      <c r="EP194" s="134"/>
      <c r="EQ194" s="134"/>
      <c r="ER194" s="134"/>
      <c r="ES194" s="301"/>
      <c r="ET194" s="134"/>
      <c r="EU194" s="134"/>
      <c r="EV194" s="134"/>
      <c r="EW194" s="136"/>
      <c r="EX194" s="32"/>
      <c r="EY194" s="30"/>
      <c r="EZ194" s="299"/>
      <c r="FA194" s="30"/>
      <c r="FB194" s="300"/>
      <c r="FC194" s="30"/>
      <c r="FD194" s="130"/>
      <c r="FE194" s="131"/>
      <c r="FF194" s="131"/>
      <c r="FG194" s="132"/>
      <c r="FH194" s="133"/>
      <c r="FI194" s="133"/>
      <c r="FJ194" s="134"/>
      <c r="FK194" s="186"/>
      <c r="FL194" s="134"/>
      <c r="FM194" s="134"/>
      <c r="FN194" s="134"/>
      <c r="FO194" s="301"/>
      <c r="FP194" s="134"/>
      <c r="FQ194" s="134"/>
      <c r="FR194" s="134"/>
      <c r="FS194" s="136"/>
      <c r="FT194" s="32"/>
      <c r="FU194" s="30"/>
      <c r="FV194" s="299"/>
      <c r="FW194" s="30"/>
      <c r="FX194" s="300"/>
      <c r="FY194" s="30"/>
      <c r="FZ194" s="130"/>
      <c r="GA194" s="131"/>
      <c r="GB194" s="131"/>
      <c r="GC194" s="132"/>
      <c r="GD194" s="133"/>
      <c r="GE194" s="133"/>
      <c r="GF194" s="134"/>
      <c r="GG194" s="186"/>
      <c r="GH194" s="134"/>
      <c r="GI194" s="134"/>
      <c r="GJ194" s="134"/>
      <c r="GK194" s="301"/>
      <c r="GL194" s="134"/>
      <c r="GM194" s="134"/>
      <c r="GN194" s="134"/>
      <c r="GO194" s="136"/>
      <c r="GP194" s="32"/>
      <c r="GQ194" s="30"/>
      <c r="GR194" s="299"/>
      <c r="GS194" s="30"/>
      <c r="GT194" s="300"/>
      <c r="GU194" s="30"/>
      <c r="GV194" s="130"/>
      <c r="GW194" s="131"/>
      <c r="GX194" s="131"/>
      <c r="GY194" s="132"/>
      <c r="GZ194" s="133"/>
      <c r="HA194" s="133"/>
      <c r="HB194" s="134"/>
      <c r="HC194" s="186"/>
      <c r="HD194" s="134"/>
      <c r="HE194" s="134"/>
      <c r="HF194" s="134"/>
      <c r="HG194" s="301"/>
      <c r="HH194" s="134"/>
      <c r="HI194" s="134"/>
      <c r="HJ194" s="134"/>
      <c r="HK194" s="136"/>
      <c r="HL194" s="32"/>
      <c r="HM194" s="30"/>
      <c r="HN194" s="299"/>
      <c r="HO194" s="30"/>
      <c r="HP194" s="300"/>
      <c r="HQ194" s="30"/>
      <c r="HR194" s="130"/>
      <c r="HS194" s="131"/>
      <c r="HT194" s="131"/>
      <c r="HU194" s="132"/>
      <c r="HV194" s="133"/>
      <c r="HW194" s="133"/>
      <c r="HX194" s="134"/>
      <c r="HY194" s="186"/>
      <c r="HZ194" s="134"/>
      <c r="IA194" s="134"/>
      <c r="IB194" s="134"/>
      <c r="IC194" s="301"/>
      <c r="ID194" s="134"/>
      <c r="IE194" s="134"/>
      <c r="IF194" s="134"/>
      <c r="IG194" s="136"/>
      <c r="IH194" s="32"/>
      <c r="II194" s="30"/>
      <c r="IJ194" s="299"/>
      <c r="IK194" s="30"/>
      <c r="IL194" s="300"/>
      <c r="IM194" s="30"/>
      <c r="IN194" s="130"/>
      <c r="IO194" s="131"/>
      <c r="IP194" s="131"/>
      <c r="IQ194" s="132"/>
      <c r="IR194" s="133"/>
      <c r="IS194" s="133"/>
      <c r="IT194" s="134"/>
      <c r="IU194" s="186"/>
      <c r="IV194" s="134"/>
    </row>
    <row r="195" spans="1:256" s="21" customFormat="1" ht="15.75" thickBot="1" x14ac:dyDescent="0.35">
      <c r="A195" s="207"/>
      <c r="B195" s="208"/>
      <c r="C195" s="208"/>
      <c r="D195" s="208"/>
      <c r="E195" s="208"/>
      <c r="F195" s="208"/>
      <c r="G195" s="208"/>
      <c r="H195" s="209"/>
      <c r="I195" s="110">
        <f>SUM(I194)</f>
        <v>50000</v>
      </c>
      <c r="J195" s="110">
        <f t="shared" ref="J195:U195" si="64">SUM(J194)</f>
        <v>1854</v>
      </c>
      <c r="K195" s="110">
        <f t="shared" si="64"/>
        <v>25</v>
      </c>
      <c r="L195" s="110">
        <f t="shared" si="64"/>
        <v>1435</v>
      </c>
      <c r="M195" s="110">
        <f t="shared" si="64"/>
        <v>3549.9999999999995</v>
      </c>
      <c r="N195" s="110">
        <f t="shared" si="64"/>
        <v>575</v>
      </c>
      <c r="O195" s="110">
        <f t="shared" si="64"/>
        <v>1520</v>
      </c>
      <c r="P195" s="110">
        <f t="shared" si="64"/>
        <v>3545.0000000000005</v>
      </c>
      <c r="Q195" s="110">
        <f t="shared" si="64"/>
        <v>0</v>
      </c>
      <c r="R195" s="110">
        <f t="shared" si="64"/>
        <v>10650</v>
      </c>
      <c r="S195" s="110">
        <f t="shared" si="64"/>
        <v>4834</v>
      </c>
      <c r="T195" s="110">
        <f t="shared" si="64"/>
        <v>7670</v>
      </c>
      <c r="U195" s="110">
        <f t="shared" si="64"/>
        <v>45166</v>
      </c>
      <c r="V195" s="210"/>
      <c r="W195" s="153"/>
      <c r="X195" s="153"/>
      <c r="Y195" s="153"/>
      <c r="Z195" s="153"/>
      <c r="AA195" s="153"/>
      <c r="AB195" s="153"/>
      <c r="AC195" s="153"/>
      <c r="AD195" s="153"/>
      <c r="AE195" s="136"/>
      <c r="AF195" s="136"/>
      <c r="AG195" s="136"/>
      <c r="AH195" s="136"/>
      <c r="AI195" s="136"/>
      <c r="AJ195" s="136"/>
      <c r="AK195" s="136"/>
      <c r="AL195" s="136"/>
      <c r="AM195" s="136"/>
      <c r="AN195" s="136"/>
      <c r="AO195" s="136"/>
      <c r="AP195" s="136"/>
      <c r="AQ195" s="136"/>
      <c r="AR195" s="30"/>
      <c r="AS195" s="153"/>
      <c r="AT195" s="153"/>
      <c r="AU195" s="153"/>
      <c r="AV195" s="153"/>
      <c r="AW195" s="153"/>
      <c r="AX195" s="153"/>
      <c r="AY195" s="153"/>
      <c r="AZ195" s="153"/>
      <c r="BA195" s="136"/>
      <c r="BB195" s="136"/>
      <c r="BC195" s="136"/>
      <c r="BD195" s="136"/>
      <c r="BE195" s="136"/>
      <c r="BF195" s="136"/>
      <c r="BG195" s="136"/>
      <c r="BH195" s="136"/>
      <c r="BI195" s="136"/>
      <c r="BJ195" s="136"/>
      <c r="BK195" s="136"/>
      <c r="BL195" s="136"/>
      <c r="BM195" s="136"/>
      <c r="BN195" s="30"/>
      <c r="BO195" s="153"/>
      <c r="BP195" s="153"/>
      <c r="BQ195" s="153"/>
      <c r="BR195" s="153"/>
      <c r="BS195" s="153"/>
      <c r="BT195" s="153"/>
      <c r="BU195" s="153"/>
      <c r="BV195" s="153"/>
      <c r="BW195" s="136"/>
      <c r="BX195" s="136"/>
      <c r="BY195" s="136"/>
      <c r="BZ195" s="136"/>
      <c r="CA195" s="136"/>
      <c r="CB195" s="136"/>
      <c r="CC195" s="136"/>
      <c r="CD195" s="136"/>
      <c r="CE195" s="136"/>
      <c r="CF195" s="136"/>
      <c r="CG195" s="136"/>
      <c r="CH195" s="136"/>
      <c r="CI195" s="136"/>
      <c r="CJ195" s="30"/>
      <c r="CK195" s="153"/>
      <c r="CL195" s="153"/>
      <c r="CM195" s="153"/>
      <c r="CN195" s="153"/>
      <c r="CO195" s="153"/>
      <c r="CP195" s="153"/>
      <c r="CQ195" s="153"/>
      <c r="CR195" s="153"/>
      <c r="CS195" s="136"/>
      <c r="CT195" s="136"/>
      <c r="CU195" s="136"/>
      <c r="CV195" s="136"/>
      <c r="CW195" s="136"/>
      <c r="CX195" s="136"/>
      <c r="CY195" s="136"/>
      <c r="CZ195" s="136"/>
      <c r="DA195" s="136"/>
      <c r="DB195" s="136"/>
      <c r="DC195" s="136"/>
      <c r="DD195" s="136"/>
      <c r="DE195" s="136"/>
      <c r="DF195" s="30"/>
      <c r="DG195" s="153"/>
      <c r="DH195" s="153"/>
      <c r="DI195" s="153"/>
      <c r="DJ195" s="153"/>
      <c r="DK195" s="153"/>
      <c r="DL195" s="153"/>
      <c r="DM195" s="153"/>
      <c r="DN195" s="153"/>
      <c r="DO195" s="136"/>
      <c r="DP195" s="136"/>
      <c r="DQ195" s="136"/>
      <c r="DR195" s="136"/>
      <c r="DS195" s="136"/>
      <c r="DT195" s="136"/>
      <c r="DU195" s="136"/>
      <c r="DV195" s="136"/>
      <c r="DW195" s="136"/>
      <c r="DX195" s="136"/>
      <c r="DY195" s="136"/>
      <c r="DZ195" s="136"/>
      <c r="EA195" s="136"/>
      <c r="EB195" s="30"/>
      <c r="EC195" s="153"/>
      <c r="ED195" s="153"/>
      <c r="EE195" s="153"/>
      <c r="EF195" s="153"/>
      <c r="EG195" s="153"/>
      <c r="EH195" s="153"/>
      <c r="EI195" s="153"/>
      <c r="EJ195" s="153"/>
      <c r="EK195" s="136"/>
      <c r="EL195" s="136"/>
      <c r="EM195" s="136"/>
      <c r="EN195" s="136"/>
      <c r="EO195" s="136"/>
      <c r="EP195" s="136"/>
      <c r="EQ195" s="136"/>
      <c r="ER195" s="136"/>
      <c r="ES195" s="136"/>
      <c r="ET195" s="136"/>
      <c r="EU195" s="136"/>
      <c r="EV195" s="136"/>
      <c r="EW195" s="136"/>
      <c r="EX195" s="30"/>
      <c r="EY195" s="153"/>
      <c r="EZ195" s="153"/>
      <c r="FA195" s="153"/>
      <c r="FB195" s="153"/>
      <c r="FC195" s="153"/>
      <c r="FD195" s="153"/>
      <c r="FE195" s="153"/>
      <c r="FF195" s="153"/>
      <c r="FG195" s="136"/>
      <c r="FH195" s="136"/>
      <c r="FI195" s="136"/>
      <c r="FJ195" s="136"/>
      <c r="FK195" s="136"/>
      <c r="FL195" s="136"/>
      <c r="FM195" s="136"/>
      <c r="FN195" s="136"/>
      <c r="FO195" s="136"/>
      <c r="FP195" s="136"/>
      <c r="FQ195" s="136"/>
      <c r="FR195" s="136"/>
      <c r="FS195" s="136"/>
      <c r="FT195" s="30"/>
      <c r="FU195" s="153"/>
      <c r="FV195" s="153"/>
      <c r="FW195" s="153"/>
      <c r="FX195" s="153"/>
      <c r="FY195" s="153"/>
      <c r="FZ195" s="153"/>
      <c r="GA195" s="153"/>
      <c r="GB195" s="153"/>
      <c r="GC195" s="136"/>
      <c r="GD195" s="136"/>
      <c r="GE195" s="136"/>
      <c r="GF195" s="136"/>
      <c r="GG195" s="136"/>
      <c r="GH195" s="136"/>
      <c r="GI195" s="136"/>
      <c r="GJ195" s="136"/>
      <c r="GK195" s="136"/>
      <c r="GL195" s="136"/>
      <c r="GM195" s="136"/>
      <c r="GN195" s="136"/>
      <c r="GO195" s="136"/>
      <c r="GP195" s="30"/>
      <c r="GQ195" s="153"/>
      <c r="GR195" s="153"/>
      <c r="GS195" s="153"/>
      <c r="GT195" s="153"/>
      <c r="GU195" s="153"/>
      <c r="GV195" s="153"/>
      <c r="GW195" s="153"/>
      <c r="GX195" s="153"/>
      <c r="GY195" s="136"/>
      <c r="GZ195" s="136"/>
      <c r="HA195" s="136"/>
      <c r="HB195" s="136"/>
      <c r="HC195" s="136"/>
      <c r="HD195" s="136"/>
      <c r="HE195" s="136"/>
      <c r="HF195" s="136"/>
      <c r="HG195" s="136"/>
      <c r="HH195" s="136"/>
      <c r="HI195" s="136"/>
      <c r="HJ195" s="136"/>
      <c r="HK195" s="136"/>
      <c r="HL195" s="30"/>
      <c r="HM195" s="153"/>
      <c r="HN195" s="153"/>
      <c r="HO195" s="153"/>
      <c r="HP195" s="153"/>
      <c r="HQ195" s="153"/>
      <c r="HR195" s="153"/>
      <c r="HS195" s="153"/>
      <c r="HT195" s="153"/>
      <c r="HU195" s="136"/>
      <c r="HV195" s="136"/>
      <c r="HW195" s="136"/>
      <c r="HX195" s="136"/>
      <c r="HY195" s="136"/>
      <c r="HZ195" s="136"/>
      <c r="IA195" s="136"/>
      <c r="IB195" s="136"/>
      <c r="IC195" s="136"/>
      <c r="ID195" s="136"/>
      <c r="IE195" s="136"/>
      <c r="IF195" s="136"/>
      <c r="IG195" s="136"/>
      <c r="IH195" s="30"/>
      <c r="II195" s="153"/>
      <c r="IJ195" s="153"/>
      <c r="IK195" s="153"/>
      <c r="IL195" s="153"/>
      <c r="IM195" s="153"/>
      <c r="IN195" s="153"/>
      <c r="IO195" s="153"/>
      <c r="IP195" s="153"/>
      <c r="IQ195" s="136"/>
      <c r="IR195" s="136"/>
      <c r="IS195" s="136"/>
      <c r="IT195" s="136"/>
      <c r="IU195" s="136"/>
      <c r="IV195" s="136"/>
    </row>
    <row r="196" spans="1:256" s="21" customFormat="1" ht="8.1" customHeight="1" thickBot="1" x14ac:dyDescent="0.35">
      <c r="A196" s="130"/>
      <c r="B196" s="302"/>
      <c r="C196" s="302"/>
      <c r="D196" s="302"/>
      <c r="E196" s="302"/>
      <c r="F196" s="302"/>
      <c r="G196" s="302"/>
      <c r="H196" s="302"/>
      <c r="I196" s="136"/>
      <c r="J196" s="136"/>
      <c r="K196" s="136"/>
      <c r="L196" s="136"/>
      <c r="M196" s="136"/>
      <c r="N196" s="136"/>
      <c r="O196" s="136"/>
      <c r="P196" s="136"/>
      <c r="Q196" s="303"/>
      <c r="R196" s="136"/>
      <c r="S196" s="136"/>
      <c r="T196" s="136"/>
      <c r="U196" s="136"/>
      <c r="V196" s="30"/>
    </row>
    <row r="197" spans="1:256" s="21" customFormat="1" ht="15" customHeight="1" thickBot="1" x14ac:dyDescent="0.35">
      <c r="A197" s="16" t="s">
        <v>209</v>
      </c>
      <c r="B197" s="17"/>
      <c r="C197" s="17"/>
      <c r="D197" s="17"/>
      <c r="E197" s="18"/>
      <c r="F197" s="35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7"/>
    </row>
    <row r="198" spans="1:256" s="21" customFormat="1" ht="15" customHeight="1" x14ac:dyDescent="0.3">
      <c r="A198" s="42">
        <v>1</v>
      </c>
      <c r="B198" s="304" t="s">
        <v>210</v>
      </c>
      <c r="C198" s="42" t="s">
        <v>38</v>
      </c>
      <c r="D198" s="42" t="s">
        <v>209</v>
      </c>
      <c r="E198" s="238" t="s">
        <v>211</v>
      </c>
      <c r="F198" s="138" t="s">
        <v>36</v>
      </c>
      <c r="G198" s="168">
        <v>44866</v>
      </c>
      <c r="H198" s="168">
        <v>45047</v>
      </c>
      <c r="I198" s="139">
        <v>23100</v>
      </c>
      <c r="J198" s="141">
        <v>0</v>
      </c>
      <c r="K198" s="114">
        <v>25</v>
      </c>
      <c r="L198" s="140">
        <f t="shared" ref="L198:L236" si="65">+I198*2.87%</f>
        <v>662.97</v>
      </c>
      <c r="M198" s="141">
        <f t="shared" ref="M198:M236" si="66">+I198*7.1%</f>
        <v>1640.1</v>
      </c>
      <c r="N198" s="139">
        <f t="shared" ref="N198:N236" si="67">I198*1.15%</f>
        <v>265.64999999999998</v>
      </c>
      <c r="O198" s="140">
        <f t="shared" ref="O198:O236" si="68">+I198*3.04%</f>
        <v>702.24</v>
      </c>
      <c r="P198" s="140">
        <f t="shared" ref="P198:P236" si="69">+I198*7.09%</f>
        <v>1637.7900000000002</v>
      </c>
      <c r="Q198" s="142">
        <v>1512.45</v>
      </c>
      <c r="R198" s="140">
        <f t="shared" ref="R198:R236" si="70">SUM(K198:P198)</f>
        <v>4933.75</v>
      </c>
      <c r="S198" s="140">
        <f t="shared" ref="S198:S236" si="71">+J198+K198+L198+O198+Q198</f>
        <v>2902.66</v>
      </c>
      <c r="T198" s="140">
        <f t="shared" ref="T198:T236" si="72">+M198+N198+P198</f>
        <v>3543.54</v>
      </c>
      <c r="U198" s="143">
        <f t="shared" ref="U198:U236" si="73">+I198-S198</f>
        <v>20197.34</v>
      </c>
      <c r="V198" s="120">
        <v>112</v>
      </c>
    </row>
    <row r="199" spans="1:256" s="21" customFormat="1" ht="15" customHeight="1" x14ac:dyDescent="0.3">
      <c r="A199" s="44">
        <v>2</v>
      </c>
      <c r="B199" s="305" t="s">
        <v>212</v>
      </c>
      <c r="C199" s="44" t="s">
        <v>38</v>
      </c>
      <c r="D199" s="44" t="s">
        <v>209</v>
      </c>
      <c r="E199" s="214" t="s">
        <v>211</v>
      </c>
      <c r="F199" s="45" t="s">
        <v>36</v>
      </c>
      <c r="G199" s="125">
        <v>44866</v>
      </c>
      <c r="H199" s="125">
        <v>45047</v>
      </c>
      <c r="I199" s="119">
        <v>23100</v>
      </c>
      <c r="J199" s="50">
        <v>0</v>
      </c>
      <c r="K199" s="48">
        <v>25</v>
      </c>
      <c r="L199" s="49">
        <f t="shared" si="65"/>
        <v>662.97</v>
      </c>
      <c r="M199" s="50">
        <f t="shared" si="66"/>
        <v>1640.1</v>
      </c>
      <c r="N199" s="119">
        <f t="shared" si="67"/>
        <v>265.64999999999998</v>
      </c>
      <c r="O199" s="49">
        <f t="shared" si="68"/>
        <v>702.24</v>
      </c>
      <c r="P199" s="49">
        <f t="shared" si="69"/>
        <v>1637.7900000000002</v>
      </c>
      <c r="Q199" s="51">
        <v>0</v>
      </c>
      <c r="R199" s="49">
        <f t="shared" si="70"/>
        <v>4933.75</v>
      </c>
      <c r="S199" s="49">
        <f t="shared" si="71"/>
        <v>1390.21</v>
      </c>
      <c r="T199" s="49">
        <f t="shared" si="72"/>
        <v>3543.54</v>
      </c>
      <c r="U199" s="52">
        <f t="shared" si="73"/>
        <v>21709.79</v>
      </c>
      <c r="V199" s="53">
        <v>112</v>
      </c>
    </row>
    <row r="200" spans="1:256" s="21" customFormat="1" ht="15" customHeight="1" x14ac:dyDescent="0.3">
      <c r="A200" s="54">
        <v>3</v>
      </c>
      <c r="B200" s="306" t="s">
        <v>213</v>
      </c>
      <c r="C200" s="54" t="s">
        <v>38</v>
      </c>
      <c r="D200" s="54" t="s">
        <v>209</v>
      </c>
      <c r="E200" s="212" t="s">
        <v>211</v>
      </c>
      <c r="F200" s="56" t="s">
        <v>36</v>
      </c>
      <c r="G200" s="125">
        <v>44805</v>
      </c>
      <c r="H200" s="125">
        <v>44986</v>
      </c>
      <c r="I200" s="121">
        <v>23100</v>
      </c>
      <c r="J200" s="58">
        <v>0</v>
      </c>
      <c r="K200" s="122">
        <v>25</v>
      </c>
      <c r="L200" s="57">
        <f t="shared" si="65"/>
        <v>662.97</v>
      </c>
      <c r="M200" s="58">
        <f t="shared" si="66"/>
        <v>1640.1</v>
      </c>
      <c r="N200" s="121">
        <f t="shared" si="67"/>
        <v>265.64999999999998</v>
      </c>
      <c r="O200" s="57">
        <f t="shared" si="68"/>
        <v>702.24</v>
      </c>
      <c r="P200" s="57">
        <f t="shared" si="69"/>
        <v>1637.7900000000002</v>
      </c>
      <c r="Q200" s="59">
        <v>0</v>
      </c>
      <c r="R200" s="57">
        <f t="shared" si="70"/>
        <v>4933.75</v>
      </c>
      <c r="S200" s="57">
        <f t="shared" si="71"/>
        <v>1390.21</v>
      </c>
      <c r="T200" s="57">
        <f t="shared" si="72"/>
        <v>3543.54</v>
      </c>
      <c r="U200" s="60">
        <f t="shared" si="73"/>
        <v>21709.79</v>
      </c>
      <c r="V200" s="61">
        <v>112</v>
      </c>
    </row>
    <row r="201" spans="1:256" s="21" customFormat="1" ht="15" customHeight="1" x14ac:dyDescent="0.3">
      <c r="A201" s="54">
        <v>4</v>
      </c>
      <c r="B201" s="306" t="s">
        <v>214</v>
      </c>
      <c r="C201" s="54" t="s">
        <v>38</v>
      </c>
      <c r="D201" s="54" t="s">
        <v>209</v>
      </c>
      <c r="E201" s="212" t="s">
        <v>211</v>
      </c>
      <c r="F201" s="56" t="s">
        <v>36</v>
      </c>
      <c r="G201" s="125">
        <v>44805</v>
      </c>
      <c r="H201" s="125">
        <v>44986</v>
      </c>
      <c r="I201" s="121">
        <v>23100</v>
      </c>
      <c r="J201" s="58">
        <v>0</v>
      </c>
      <c r="K201" s="122">
        <v>25</v>
      </c>
      <c r="L201" s="57">
        <f t="shared" si="65"/>
        <v>662.97</v>
      </c>
      <c r="M201" s="58">
        <f t="shared" si="66"/>
        <v>1640.1</v>
      </c>
      <c r="N201" s="121">
        <f t="shared" si="67"/>
        <v>265.64999999999998</v>
      </c>
      <c r="O201" s="57">
        <f t="shared" si="68"/>
        <v>702.24</v>
      </c>
      <c r="P201" s="57">
        <f t="shared" si="69"/>
        <v>1637.7900000000002</v>
      </c>
      <c r="Q201" s="59">
        <v>0</v>
      </c>
      <c r="R201" s="57">
        <f t="shared" si="70"/>
        <v>4933.75</v>
      </c>
      <c r="S201" s="57">
        <f t="shared" si="71"/>
        <v>1390.21</v>
      </c>
      <c r="T201" s="57">
        <f t="shared" si="72"/>
        <v>3543.54</v>
      </c>
      <c r="U201" s="60">
        <f t="shared" si="73"/>
        <v>21709.79</v>
      </c>
      <c r="V201" s="61">
        <v>112</v>
      </c>
    </row>
    <row r="202" spans="1:256" s="21" customFormat="1" ht="15" customHeight="1" x14ac:dyDescent="0.3">
      <c r="A202" s="54">
        <v>5</v>
      </c>
      <c r="B202" s="306" t="s">
        <v>215</v>
      </c>
      <c r="C202" s="54" t="s">
        <v>38</v>
      </c>
      <c r="D202" s="54" t="s">
        <v>209</v>
      </c>
      <c r="E202" s="212" t="s">
        <v>211</v>
      </c>
      <c r="F202" s="56" t="s">
        <v>36</v>
      </c>
      <c r="G202" s="46">
        <v>44743</v>
      </c>
      <c r="H202" s="46">
        <v>44927</v>
      </c>
      <c r="I202" s="121">
        <v>23100</v>
      </c>
      <c r="J202" s="58">
        <v>0</v>
      </c>
      <c r="K202" s="122">
        <v>25</v>
      </c>
      <c r="L202" s="57">
        <f t="shared" si="65"/>
        <v>662.97</v>
      </c>
      <c r="M202" s="58">
        <f t="shared" si="66"/>
        <v>1640.1</v>
      </c>
      <c r="N202" s="121">
        <f t="shared" si="67"/>
        <v>265.64999999999998</v>
      </c>
      <c r="O202" s="57">
        <f t="shared" si="68"/>
        <v>702.24</v>
      </c>
      <c r="P202" s="57">
        <f t="shared" si="69"/>
        <v>1637.7900000000002</v>
      </c>
      <c r="Q202" s="59">
        <v>0</v>
      </c>
      <c r="R202" s="57">
        <f t="shared" si="70"/>
        <v>4933.75</v>
      </c>
      <c r="S202" s="57">
        <f t="shared" si="71"/>
        <v>1390.21</v>
      </c>
      <c r="T202" s="57">
        <f t="shared" si="72"/>
        <v>3543.54</v>
      </c>
      <c r="U202" s="60">
        <f t="shared" si="73"/>
        <v>21709.79</v>
      </c>
      <c r="V202" s="61">
        <v>112</v>
      </c>
    </row>
    <row r="203" spans="1:256" s="21" customFormat="1" ht="15" customHeight="1" x14ac:dyDescent="0.3">
      <c r="A203" s="54">
        <v>6</v>
      </c>
      <c r="B203" s="306" t="s">
        <v>216</v>
      </c>
      <c r="C203" s="54" t="s">
        <v>34</v>
      </c>
      <c r="D203" s="54" t="s">
        <v>209</v>
      </c>
      <c r="E203" s="212" t="s">
        <v>211</v>
      </c>
      <c r="F203" s="56" t="s">
        <v>36</v>
      </c>
      <c r="G203" s="46">
        <v>44835</v>
      </c>
      <c r="H203" s="46">
        <v>45017</v>
      </c>
      <c r="I203" s="121">
        <v>23100</v>
      </c>
      <c r="J203" s="58">
        <v>0</v>
      </c>
      <c r="K203" s="122">
        <v>25</v>
      </c>
      <c r="L203" s="57">
        <f t="shared" si="65"/>
        <v>662.97</v>
      </c>
      <c r="M203" s="58">
        <f t="shared" si="66"/>
        <v>1640.1</v>
      </c>
      <c r="N203" s="121">
        <f t="shared" si="67"/>
        <v>265.64999999999998</v>
      </c>
      <c r="O203" s="57">
        <f t="shared" si="68"/>
        <v>702.24</v>
      </c>
      <c r="P203" s="57">
        <f t="shared" si="69"/>
        <v>1637.7900000000002</v>
      </c>
      <c r="Q203" s="59">
        <v>0</v>
      </c>
      <c r="R203" s="57">
        <f t="shared" si="70"/>
        <v>4933.75</v>
      </c>
      <c r="S203" s="57">
        <f t="shared" si="71"/>
        <v>1390.21</v>
      </c>
      <c r="T203" s="57">
        <f t="shared" si="72"/>
        <v>3543.54</v>
      </c>
      <c r="U203" s="60">
        <f t="shared" si="73"/>
        <v>21709.79</v>
      </c>
      <c r="V203" s="61">
        <v>112</v>
      </c>
    </row>
    <row r="204" spans="1:256" s="21" customFormat="1" ht="15" customHeight="1" x14ac:dyDescent="0.3">
      <c r="A204" s="54">
        <v>7</v>
      </c>
      <c r="B204" s="306" t="s">
        <v>217</v>
      </c>
      <c r="C204" s="54" t="s">
        <v>38</v>
      </c>
      <c r="D204" s="54" t="s">
        <v>209</v>
      </c>
      <c r="E204" s="212" t="s">
        <v>211</v>
      </c>
      <c r="F204" s="56" t="s">
        <v>36</v>
      </c>
      <c r="G204" s="46">
        <v>44835</v>
      </c>
      <c r="H204" s="46">
        <v>45017</v>
      </c>
      <c r="I204" s="121">
        <v>23100</v>
      </c>
      <c r="J204" s="58">
        <v>0</v>
      </c>
      <c r="K204" s="122">
        <v>25</v>
      </c>
      <c r="L204" s="57">
        <f t="shared" si="65"/>
        <v>662.97</v>
      </c>
      <c r="M204" s="58">
        <f t="shared" si="66"/>
        <v>1640.1</v>
      </c>
      <c r="N204" s="121">
        <f t="shared" si="67"/>
        <v>265.64999999999998</v>
      </c>
      <c r="O204" s="57">
        <f t="shared" si="68"/>
        <v>702.24</v>
      </c>
      <c r="P204" s="57">
        <f t="shared" si="69"/>
        <v>1637.7900000000002</v>
      </c>
      <c r="Q204" s="59">
        <v>0</v>
      </c>
      <c r="R204" s="57">
        <f t="shared" si="70"/>
        <v>4933.75</v>
      </c>
      <c r="S204" s="57">
        <f t="shared" si="71"/>
        <v>1390.21</v>
      </c>
      <c r="T204" s="57">
        <f t="shared" si="72"/>
        <v>3543.54</v>
      </c>
      <c r="U204" s="60">
        <f t="shared" si="73"/>
        <v>21709.79</v>
      </c>
      <c r="V204" s="61">
        <v>112</v>
      </c>
    </row>
    <row r="205" spans="1:256" s="21" customFormat="1" ht="15" customHeight="1" x14ac:dyDescent="0.3">
      <c r="A205" s="54">
        <v>8</v>
      </c>
      <c r="B205" s="306" t="s">
        <v>218</v>
      </c>
      <c r="C205" s="54" t="s">
        <v>38</v>
      </c>
      <c r="D205" s="54" t="s">
        <v>209</v>
      </c>
      <c r="E205" s="212" t="s">
        <v>211</v>
      </c>
      <c r="F205" s="56" t="s">
        <v>36</v>
      </c>
      <c r="G205" s="46">
        <v>44743</v>
      </c>
      <c r="H205" s="46">
        <v>44927</v>
      </c>
      <c r="I205" s="121">
        <v>23100</v>
      </c>
      <c r="J205" s="58">
        <v>0</v>
      </c>
      <c r="K205" s="122">
        <v>25</v>
      </c>
      <c r="L205" s="57">
        <f t="shared" si="65"/>
        <v>662.97</v>
      </c>
      <c r="M205" s="58">
        <f t="shared" si="66"/>
        <v>1640.1</v>
      </c>
      <c r="N205" s="121">
        <f t="shared" si="67"/>
        <v>265.64999999999998</v>
      </c>
      <c r="O205" s="57">
        <f t="shared" si="68"/>
        <v>702.24</v>
      </c>
      <c r="P205" s="57">
        <f t="shared" si="69"/>
        <v>1637.7900000000002</v>
      </c>
      <c r="Q205" s="59">
        <v>0</v>
      </c>
      <c r="R205" s="57">
        <f t="shared" si="70"/>
        <v>4933.75</v>
      </c>
      <c r="S205" s="57">
        <f t="shared" si="71"/>
        <v>1390.21</v>
      </c>
      <c r="T205" s="57">
        <f t="shared" si="72"/>
        <v>3543.54</v>
      </c>
      <c r="U205" s="60">
        <f t="shared" si="73"/>
        <v>21709.79</v>
      </c>
      <c r="V205" s="61">
        <v>112</v>
      </c>
    </row>
    <row r="206" spans="1:256" s="21" customFormat="1" ht="15" customHeight="1" x14ac:dyDescent="0.3">
      <c r="A206" s="54">
        <v>9</v>
      </c>
      <c r="B206" s="306" t="s">
        <v>219</v>
      </c>
      <c r="C206" s="54" t="s">
        <v>38</v>
      </c>
      <c r="D206" s="54" t="s">
        <v>209</v>
      </c>
      <c r="E206" s="212" t="s">
        <v>211</v>
      </c>
      <c r="F206" s="56" t="s">
        <v>36</v>
      </c>
      <c r="G206" s="46">
        <v>44743</v>
      </c>
      <c r="H206" s="46">
        <v>44927</v>
      </c>
      <c r="I206" s="121">
        <v>23100</v>
      </c>
      <c r="J206" s="58">
        <v>0</v>
      </c>
      <c r="K206" s="122">
        <v>25</v>
      </c>
      <c r="L206" s="57">
        <f t="shared" si="65"/>
        <v>662.97</v>
      </c>
      <c r="M206" s="58">
        <f t="shared" si="66"/>
        <v>1640.1</v>
      </c>
      <c r="N206" s="121">
        <f t="shared" si="67"/>
        <v>265.64999999999998</v>
      </c>
      <c r="O206" s="57">
        <f t="shared" si="68"/>
        <v>702.24</v>
      </c>
      <c r="P206" s="57">
        <f t="shared" si="69"/>
        <v>1637.7900000000002</v>
      </c>
      <c r="Q206" s="59">
        <v>0</v>
      </c>
      <c r="R206" s="57">
        <f t="shared" si="70"/>
        <v>4933.75</v>
      </c>
      <c r="S206" s="57">
        <f t="shared" si="71"/>
        <v>1390.21</v>
      </c>
      <c r="T206" s="57">
        <f t="shared" si="72"/>
        <v>3543.54</v>
      </c>
      <c r="U206" s="60">
        <f t="shared" si="73"/>
        <v>21709.79</v>
      </c>
      <c r="V206" s="61">
        <v>112</v>
      </c>
    </row>
    <row r="207" spans="1:256" s="21" customFormat="1" ht="15" customHeight="1" x14ac:dyDescent="0.3">
      <c r="A207" s="54">
        <v>10</v>
      </c>
      <c r="B207" s="306" t="s">
        <v>220</v>
      </c>
      <c r="C207" s="54" t="s">
        <v>38</v>
      </c>
      <c r="D207" s="54" t="s">
        <v>209</v>
      </c>
      <c r="E207" s="212" t="s">
        <v>211</v>
      </c>
      <c r="F207" s="56" t="s">
        <v>36</v>
      </c>
      <c r="G207" s="46">
        <v>44835</v>
      </c>
      <c r="H207" s="46">
        <v>45017</v>
      </c>
      <c r="I207" s="121">
        <v>23100</v>
      </c>
      <c r="J207" s="58">
        <v>0</v>
      </c>
      <c r="K207" s="122">
        <v>25</v>
      </c>
      <c r="L207" s="57">
        <f t="shared" si="65"/>
        <v>662.97</v>
      </c>
      <c r="M207" s="58">
        <f t="shared" si="66"/>
        <v>1640.1</v>
      </c>
      <c r="N207" s="121">
        <f t="shared" si="67"/>
        <v>265.64999999999998</v>
      </c>
      <c r="O207" s="57">
        <f t="shared" si="68"/>
        <v>702.24</v>
      </c>
      <c r="P207" s="57">
        <f t="shared" si="69"/>
        <v>1637.7900000000002</v>
      </c>
      <c r="Q207" s="59">
        <v>0</v>
      </c>
      <c r="R207" s="57">
        <f t="shared" si="70"/>
        <v>4933.75</v>
      </c>
      <c r="S207" s="57">
        <f t="shared" si="71"/>
        <v>1390.21</v>
      </c>
      <c r="T207" s="57">
        <f t="shared" si="72"/>
        <v>3543.54</v>
      </c>
      <c r="U207" s="60">
        <f t="shared" si="73"/>
        <v>21709.79</v>
      </c>
      <c r="V207" s="61">
        <v>112</v>
      </c>
    </row>
    <row r="208" spans="1:256" s="21" customFormat="1" ht="15" customHeight="1" x14ac:dyDescent="0.3">
      <c r="A208" s="54">
        <v>11</v>
      </c>
      <c r="B208" s="306" t="s">
        <v>221</v>
      </c>
      <c r="C208" s="54" t="s">
        <v>34</v>
      </c>
      <c r="D208" s="54" t="s">
        <v>209</v>
      </c>
      <c r="E208" s="212" t="s">
        <v>211</v>
      </c>
      <c r="F208" s="56" t="s">
        <v>36</v>
      </c>
      <c r="G208" s="46">
        <v>44866</v>
      </c>
      <c r="H208" s="46">
        <v>45047</v>
      </c>
      <c r="I208" s="121">
        <v>23100</v>
      </c>
      <c r="J208" s="58">
        <v>0</v>
      </c>
      <c r="K208" s="122">
        <v>25</v>
      </c>
      <c r="L208" s="57">
        <f t="shared" si="65"/>
        <v>662.97</v>
      </c>
      <c r="M208" s="58">
        <f t="shared" si="66"/>
        <v>1640.1</v>
      </c>
      <c r="N208" s="121">
        <f t="shared" si="67"/>
        <v>265.64999999999998</v>
      </c>
      <c r="O208" s="57">
        <f t="shared" si="68"/>
        <v>702.24</v>
      </c>
      <c r="P208" s="57">
        <f t="shared" si="69"/>
        <v>1637.7900000000002</v>
      </c>
      <c r="Q208" s="59">
        <v>0</v>
      </c>
      <c r="R208" s="57">
        <f t="shared" si="70"/>
        <v>4933.75</v>
      </c>
      <c r="S208" s="57">
        <f t="shared" si="71"/>
        <v>1390.21</v>
      </c>
      <c r="T208" s="57">
        <f t="shared" si="72"/>
        <v>3543.54</v>
      </c>
      <c r="U208" s="60">
        <f t="shared" si="73"/>
        <v>21709.79</v>
      </c>
      <c r="V208" s="61">
        <v>112</v>
      </c>
    </row>
    <row r="209" spans="1:22" s="21" customFormat="1" ht="15" customHeight="1" x14ac:dyDescent="0.3">
      <c r="A209" s="54">
        <v>12</v>
      </c>
      <c r="B209" s="306" t="s">
        <v>222</v>
      </c>
      <c r="C209" s="54" t="s">
        <v>38</v>
      </c>
      <c r="D209" s="54" t="s">
        <v>209</v>
      </c>
      <c r="E209" s="212" t="s">
        <v>211</v>
      </c>
      <c r="F209" s="45" t="s">
        <v>36</v>
      </c>
      <c r="G209" s="46">
        <v>44866</v>
      </c>
      <c r="H209" s="46">
        <v>45047</v>
      </c>
      <c r="I209" s="119">
        <v>23100</v>
      </c>
      <c r="J209" s="50">
        <v>0</v>
      </c>
      <c r="K209" s="48">
        <v>25</v>
      </c>
      <c r="L209" s="49">
        <f>+I209*2.87%</f>
        <v>662.97</v>
      </c>
      <c r="M209" s="50">
        <f>+I209*7.1%</f>
        <v>1640.1</v>
      </c>
      <c r="N209" s="119">
        <f>I209*1.15%</f>
        <v>265.64999999999998</v>
      </c>
      <c r="O209" s="49">
        <f>+I209*3.04%</f>
        <v>702.24</v>
      </c>
      <c r="P209" s="49">
        <f>+I209*7.09%</f>
        <v>1637.7900000000002</v>
      </c>
      <c r="Q209" s="51">
        <v>0</v>
      </c>
      <c r="R209" s="49">
        <f t="shared" si="70"/>
        <v>4933.75</v>
      </c>
      <c r="S209" s="49">
        <f t="shared" si="71"/>
        <v>1390.21</v>
      </c>
      <c r="T209" s="49">
        <f t="shared" si="72"/>
        <v>3543.54</v>
      </c>
      <c r="U209" s="52">
        <f t="shared" si="73"/>
        <v>21709.79</v>
      </c>
      <c r="V209" s="53">
        <v>112</v>
      </c>
    </row>
    <row r="210" spans="1:22" s="21" customFormat="1" ht="15" customHeight="1" x14ac:dyDescent="0.3">
      <c r="A210" s="54">
        <v>13</v>
      </c>
      <c r="B210" s="306" t="s">
        <v>223</v>
      </c>
      <c r="C210" s="54" t="s">
        <v>38</v>
      </c>
      <c r="D210" s="54" t="s">
        <v>209</v>
      </c>
      <c r="E210" s="212" t="s">
        <v>211</v>
      </c>
      <c r="F210" s="56" t="s">
        <v>36</v>
      </c>
      <c r="G210" s="46">
        <v>44866</v>
      </c>
      <c r="H210" s="46">
        <v>45047</v>
      </c>
      <c r="I210" s="121">
        <v>23100</v>
      </c>
      <c r="J210" s="58">
        <v>0</v>
      </c>
      <c r="K210" s="122">
        <v>25</v>
      </c>
      <c r="L210" s="57">
        <f>+I210*2.87%</f>
        <v>662.97</v>
      </c>
      <c r="M210" s="58">
        <f>+I210*7.1%</f>
        <v>1640.1</v>
      </c>
      <c r="N210" s="121">
        <f>I210*1.15%</f>
        <v>265.64999999999998</v>
      </c>
      <c r="O210" s="57">
        <f>+I210*3.04%</f>
        <v>702.24</v>
      </c>
      <c r="P210" s="57">
        <f>+I210*7.09%</f>
        <v>1637.7900000000002</v>
      </c>
      <c r="Q210" s="59">
        <v>0</v>
      </c>
      <c r="R210" s="57">
        <f t="shared" si="70"/>
        <v>4933.75</v>
      </c>
      <c r="S210" s="57">
        <f t="shared" si="71"/>
        <v>1390.21</v>
      </c>
      <c r="T210" s="57">
        <f t="shared" si="72"/>
        <v>3543.54</v>
      </c>
      <c r="U210" s="60">
        <f t="shared" si="73"/>
        <v>21709.79</v>
      </c>
      <c r="V210" s="61">
        <v>112</v>
      </c>
    </row>
    <row r="211" spans="1:22" s="21" customFormat="1" ht="15" customHeight="1" x14ac:dyDescent="0.3">
      <c r="A211" s="54">
        <v>14</v>
      </c>
      <c r="B211" s="306" t="s">
        <v>224</v>
      </c>
      <c r="C211" s="54" t="s">
        <v>38</v>
      </c>
      <c r="D211" s="54" t="s">
        <v>209</v>
      </c>
      <c r="E211" s="212" t="s">
        <v>211</v>
      </c>
      <c r="F211" s="56" t="s">
        <v>36</v>
      </c>
      <c r="G211" s="46">
        <v>44866</v>
      </c>
      <c r="H211" s="46">
        <v>45047</v>
      </c>
      <c r="I211" s="121">
        <v>23100</v>
      </c>
      <c r="J211" s="58">
        <v>0</v>
      </c>
      <c r="K211" s="122">
        <v>25</v>
      </c>
      <c r="L211" s="57">
        <f>+I211*2.87%</f>
        <v>662.97</v>
      </c>
      <c r="M211" s="58">
        <f>+I211*7.1%</f>
        <v>1640.1</v>
      </c>
      <c r="N211" s="121">
        <f>I211*1.15%</f>
        <v>265.64999999999998</v>
      </c>
      <c r="O211" s="57">
        <f>+I211*3.04%</f>
        <v>702.24</v>
      </c>
      <c r="P211" s="57">
        <f>+I211*7.09%</f>
        <v>1637.7900000000002</v>
      </c>
      <c r="Q211" s="59">
        <v>0</v>
      </c>
      <c r="R211" s="57">
        <f t="shared" si="70"/>
        <v>4933.75</v>
      </c>
      <c r="S211" s="57">
        <f t="shared" si="71"/>
        <v>1390.21</v>
      </c>
      <c r="T211" s="57">
        <f t="shared" si="72"/>
        <v>3543.54</v>
      </c>
      <c r="U211" s="60">
        <f t="shared" si="73"/>
        <v>21709.79</v>
      </c>
      <c r="V211" s="61">
        <v>112</v>
      </c>
    </row>
    <row r="212" spans="1:22" s="21" customFormat="1" ht="15" customHeight="1" x14ac:dyDescent="0.3">
      <c r="A212" s="54">
        <v>15</v>
      </c>
      <c r="B212" s="306" t="s">
        <v>225</v>
      </c>
      <c r="C212" s="54" t="s">
        <v>38</v>
      </c>
      <c r="D212" s="54" t="s">
        <v>209</v>
      </c>
      <c r="E212" s="212" t="s">
        <v>211</v>
      </c>
      <c r="F212" s="56" t="s">
        <v>36</v>
      </c>
      <c r="G212" s="46">
        <v>44866</v>
      </c>
      <c r="H212" s="46">
        <v>45047</v>
      </c>
      <c r="I212" s="121">
        <v>23100</v>
      </c>
      <c r="J212" s="58">
        <v>0</v>
      </c>
      <c r="K212" s="122">
        <v>25</v>
      </c>
      <c r="L212" s="57">
        <f>+I212*2.87%</f>
        <v>662.97</v>
      </c>
      <c r="M212" s="58">
        <f>+I212*7.1%</f>
        <v>1640.1</v>
      </c>
      <c r="N212" s="121">
        <f>I212*1.15%</f>
        <v>265.64999999999998</v>
      </c>
      <c r="O212" s="57">
        <f>+I212*3.04%</f>
        <v>702.24</v>
      </c>
      <c r="P212" s="57">
        <f>+I212*7.09%</f>
        <v>1637.7900000000002</v>
      </c>
      <c r="Q212" s="59">
        <v>0</v>
      </c>
      <c r="R212" s="57">
        <f t="shared" si="70"/>
        <v>4933.75</v>
      </c>
      <c r="S212" s="57">
        <f t="shared" si="71"/>
        <v>1390.21</v>
      </c>
      <c r="T212" s="57">
        <f t="shared" si="72"/>
        <v>3543.54</v>
      </c>
      <c r="U212" s="60">
        <f t="shared" si="73"/>
        <v>21709.79</v>
      </c>
      <c r="V212" s="61">
        <v>112</v>
      </c>
    </row>
    <row r="213" spans="1:22" s="21" customFormat="1" ht="15" customHeight="1" x14ac:dyDescent="0.3">
      <c r="A213" s="54">
        <v>16</v>
      </c>
      <c r="B213" s="306" t="s">
        <v>226</v>
      </c>
      <c r="C213" s="54" t="s">
        <v>38</v>
      </c>
      <c r="D213" s="54" t="s">
        <v>209</v>
      </c>
      <c r="E213" s="212" t="s">
        <v>211</v>
      </c>
      <c r="F213" s="56" t="s">
        <v>36</v>
      </c>
      <c r="G213" s="46">
        <v>44866</v>
      </c>
      <c r="H213" s="46">
        <v>45047</v>
      </c>
      <c r="I213" s="121">
        <v>23100</v>
      </c>
      <c r="J213" s="58">
        <v>0</v>
      </c>
      <c r="K213" s="122">
        <v>25</v>
      </c>
      <c r="L213" s="57">
        <f>+I213*2.87%</f>
        <v>662.97</v>
      </c>
      <c r="M213" s="58">
        <f>+I213*7.1%</f>
        <v>1640.1</v>
      </c>
      <c r="N213" s="121">
        <f>I213*1.15%</f>
        <v>265.64999999999998</v>
      </c>
      <c r="O213" s="57">
        <f>+I213*3.04%</f>
        <v>702.24</v>
      </c>
      <c r="P213" s="57">
        <f>+I213*7.09%</f>
        <v>1637.7900000000002</v>
      </c>
      <c r="Q213" s="59">
        <v>0</v>
      </c>
      <c r="R213" s="57">
        <f t="shared" si="70"/>
        <v>4933.75</v>
      </c>
      <c r="S213" s="57">
        <f t="shared" si="71"/>
        <v>1390.21</v>
      </c>
      <c r="T213" s="57">
        <f t="shared" si="72"/>
        <v>3543.54</v>
      </c>
      <c r="U213" s="60">
        <f t="shared" si="73"/>
        <v>21709.79</v>
      </c>
      <c r="V213" s="61">
        <v>112</v>
      </c>
    </row>
    <row r="214" spans="1:22" s="21" customFormat="1" ht="15" customHeight="1" x14ac:dyDescent="0.3">
      <c r="A214" s="54">
        <v>17</v>
      </c>
      <c r="B214" s="306" t="s">
        <v>227</v>
      </c>
      <c r="C214" s="54" t="s">
        <v>38</v>
      </c>
      <c r="D214" s="54" t="s">
        <v>209</v>
      </c>
      <c r="E214" s="212" t="s">
        <v>211</v>
      </c>
      <c r="F214" s="56" t="s">
        <v>36</v>
      </c>
      <c r="G214" s="46">
        <v>44866</v>
      </c>
      <c r="H214" s="46">
        <v>45047</v>
      </c>
      <c r="I214" s="121">
        <v>23100</v>
      </c>
      <c r="J214" s="58">
        <v>0</v>
      </c>
      <c r="K214" s="122">
        <v>25</v>
      </c>
      <c r="L214" s="57">
        <f t="shared" si="65"/>
        <v>662.97</v>
      </c>
      <c r="M214" s="58">
        <f t="shared" si="66"/>
        <v>1640.1</v>
      </c>
      <c r="N214" s="121">
        <f t="shared" si="67"/>
        <v>265.64999999999998</v>
      </c>
      <c r="O214" s="57">
        <f t="shared" si="68"/>
        <v>702.24</v>
      </c>
      <c r="P214" s="57">
        <f t="shared" si="69"/>
        <v>1637.7900000000002</v>
      </c>
      <c r="Q214" s="59">
        <v>0</v>
      </c>
      <c r="R214" s="57">
        <f t="shared" si="70"/>
        <v>4933.75</v>
      </c>
      <c r="S214" s="57">
        <f t="shared" si="71"/>
        <v>1390.21</v>
      </c>
      <c r="T214" s="57">
        <f t="shared" si="72"/>
        <v>3543.54</v>
      </c>
      <c r="U214" s="60">
        <f t="shared" si="73"/>
        <v>21709.79</v>
      </c>
      <c r="V214" s="61">
        <v>112</v>
      </c>
    </row>
    <row r="215" spans="1:22" s="21" customFormat="1" ht="15" customHeight="1" x14ac:dyDescent="0.3">
      <c r="A215" s="54">
        <v>18</v>
      </c>
      <c r="B215" s="306" t="s">
        <v>228</v>
      </c>
      <c r="C215" s="54" t="s">
        <v>38</v>
      </c>
      <c r="D215" s="54" t="s">
        <v>209</v>
      </c>
      <c r="E215" s="212" t="s">
        <v>211</v>
      </c>
      <c r="F215" s="56" t="s">
        <v>36</v>
      </c>
      <c r="G215" s="46">
        <v>44896</v>
      </c>
      <c r="H215" s="46">
        <v>45078</v>
      </c>
      <c r="I215" s="121">
        <v>23100</v>
      </c>
      <c r="J215" s="58">
        <v>0</v>
      </c>
      <c r="K215" s="122">
        <v>25</v>
      </c>
      <c r="L215" s="57">
        <f t="shared" si="65"/>
        <v>662.97</v>
      </c>
      <c r="M215" s="58">
        <f t="shared" si="66"/>
        <v>1640.1</v>
      </c>
      <c r="N215" s="121">
        <f t="shared" si="67"/>
        <v>265.64999999999998</v>
      </c>
      <c r="O215" s="57">
        <f t="shared" si="68"/>
        <v>702.24</v>
      </c>
      <c r="P215" s="57">
        <f t="shared" si="69"/>
        <v>1637.7900000000002</v>
      </c>
      <c r="Q215" s="59">
        <v>0</v>
      </c>
      <c r="R215" s="57">
        <f t="shared" si="70"/>
        <v>4933.75</v>
      </c>
      <c r="S215" s="57">
        <f t="shared" si="71"/>
        <v>1390.21</v>
      </c>
      <c r="T215" s="57">
        <f t="shared" si="72"/>
        <v>3543.54</v>
      </c>
      <c r="U215" s="60">
        <f t="shared" si="73"/>
        <v>21709.79</v>
      </c>
      <c r="V215" s="61">
        <v>112</v>
      </c>
    </row>
    <row r="216" spans="1:22" s="21" customFormat="1" ht="15" customHeight="1" x14ac:dyDescent="0.3">
      <c r="A216" s="54">
        <v>19</v>
      </c>
      <c r="B216" s="306" t="s">
        <v>229</v>
      </c>
      <c r="C216" s="54" t="s">
        <v>38</v>
      </c>
      <c r="D216" s="54" t="s">
        <v>209</v>
      </c>
      <c r="E216" s="212" t="s">
        <v>211</v>
      </c>
      <c r="F216" s="56" t="s">
        <v>36</v>
      </c>
      <c r="G216" s="125">
        <v>44805</v>
      </c>
      <c r="H216" s="125">
        <v>44986</v>
      </c>
      <c r="I216" s="121">
        <v>23100</v>
      </c>
      <c r="J216" s="58">
        <v>0</v>
      </c>
      <c r="K216" s="122">
        <v>25</v>
      </c>
      <c r="L216" s="57">
        <f t="shared" si="65"/>
        <v>662.97</v>
      </c>
      <c r="M216" s="58">
        <f t="shared" si="66"/>
        <v>1640.1</v>
      </c>
      <c r="N216" s="121">
        <f t="shared" si="67"/>
        <v>265.64999999999998</v>
      </c>
      <c r="O216" s="57">
        <f t="shared" si="68"/>
        <v>702.24</v>
      </c>
      <c r="P216" s="57">
        <f t="shared" si="69"/>
        <v>1637.7900000000002</v>
      </c>
      <c r="Q216" s="59">
        <v>0</v>
      </c>
      <c r="R216" s="57">
        <f t="shared" si="70"/>
        <v>4933.75</v>
      </c>
      <c r="S216" s="57">
        <f t="shared" si="71"/>
        <v>1390.21</v>
      </c>
      <c r="T216" s="57">
        <f t="shared" si="72"/>
        <v>3543.54</v>
      </c>
      <c r="U216" s="60">
        <f t="shared" si="73"/>
        <v>21709.79</v>
      </c>
      <c r="V216" s="61">
        <v>112</v>
      </c>
    </row>
    <row r="217" spans="1:22" s="21" customFormat="1" ht="15" customHeight="1" x14ac:dyDescent="0.3">
      <c r="A217" s="54">
        <v>20</v>
      </c>
      <c r="B217" s="306" t="s">
        <v>230</v>
      </c>
      <c r="C217" s="54" t="s">
        <v>38</v>
      </c>
      <c r="D217" s="54" t="s">
        <v>209</v>
      </c>
      <c r="E217" s="212" t="s">
        <v>211</v>
      </c>
      <c r="F217" s="56" t="s">
        <v>36</v>
      </c>
      <c r="G217" s="46">
        <v>44896</v>
      </c>
      <c r="H217" s="46">
        <v>45078</v>
      </c>
      <c r="I217" s="121">
        <v>23100</v>
      </c>
      <c r="J217" s="58">
        <v>0</v>
      </c>
      <c r="K217" s="122">
        <v>25</v>
      </c>
      <c r="L217" s="57">
        <f t="shared" si="65"/>
        <v>662.97</v>
      </c>
      <c r="M217" s="58">
        <f t="shared" si="66"/>
        <v>1640.1</v>
      </c>
      <c r="N217" s="121">
        <f t="shared" si="67"/>
        <v>265.64999999999998</v>
      </c>
      <c r="O217" s="57">
        <f t="shared" si="68"/>
        <v>702.24</v>
      </c>
      <c r="P217" s="57">
        <f t="shared" si="69"/>
        <v>1637.7900000000002</v>
      </c>
      <c r="Q217" s="59">
        <v>0</v>
      </c>
      <c r="R217" s="57">
        <f t="shared" si="70"/>
        <v>4933.75</v>
      </c>
      <c r="S217" s="57">
        <f t="shared" si="71"/>
        <v>1390.21</v>
      </c>
      <c r="T217" s="57">
        <f t="shared" si="72"/>
        <v>3543.54</v>
      </c>
      <c r="U217" s="60">
        <f t="shared" si="73"/>
        <v>21709.79</v>
      </c>
      <c r="V217" s="61">
        <v>112</v>
      </c>
    </row>
    <row r="218" spans="1:22" s="21" customFormat="1" ht="15" customHeight="1" x14ac:dyDescent="0.3">
      <c r="A218" s="54">
        <v>21</v>
      </c>
      <c r="B218" s="306" t="s">
        <v>231</v>
      </c>
      <c r="C218" s="54" t="s">
        <v>38</v>
      </c>
      <c r="D218" s="54" t="s">
        <v>209</v>
      </c>
      <c r="E218" s="212" t="s">
        <v>211</v>
      </c>
      <c r="F218" s="56" t="s">
        <v>36</v>
      </c>
      <c r="G218" s="46">
        <v>44774</v>
      </c>
      <c r="H218" s="46">
        <v>44958</v>
      </c>
      <c r="I218" s="121">
        <v>23100</v>
      </c>
      <c r="J218" s="58">
        <v>0</v>
      </c>
      <c r="K218" s="122">
        <v>25</v>
      </c>
      <c r="L218" s="57">
        <f t="shared" si="65"/>
        <v>662.97</v>
      </c>
      <c r="M218" s="58">
        <f t="shared" si="66"/>
        <v>1640.1</v>
      </c>
      <c r="N218" s="121">
        <f t="shared" si="67"/>
        <v>265.64999999999998</v>
      </c>
      <c r="O218" s="57">
        <f t="shared" si="68"/>
        <v>702.24</v>
      </c>
      <c r="P218" s="57">
        <f t="shared" si="69"/>
        <v>1637.7900000000002</v>
      </c>
      <c r="Q218" s="59">
        <v>0</v>
      </c>
      <c r="R218" s="57">
        <f t="shared" si="70"/>
        <v>4933.75</v>
      </c>
      <c r="S218" s="57">
        <f t="shared" si="71"/>
        <v>1390.21</v>
      </c>
      <c r="T218" s="57">
        <f t="shared" si="72"/>
        <v>3543.54</v>
      </c>
      <c r="U218" s="60">
        <f t="shared" si="73"/>
        <v>21709.79</v>
      </c>
      <c r="V218" s="61">
        <v>112</v>
      </c>
    </row>
    <row r="219" spans="1:22" s="21" customFormat="1" ht="15" customHeight="1" x14ac:dyDescent="0.3">
      <c r="A219" s="54">
        <v>22</v>
      </c>
      <c r="B219" s="306" t="s">
        <v>232</v>
      </c>
      <c r="C219" s="54" t="s">
        <v>38</v>
      </c>
      <c r="D219" s="54" t="s">
        <v>209</v>
      </c>
      <c r="E219" s="212" t="s">
        <v>211</v>
      </c>
      <c r="F219" s="56" t="s">
        <v>36</v>
      </c>
      <c r="G219" s="46">
        <v>44774</v>
      </c>
      <c r="H219" s="46">
        <v>44958</v>
      </c>
      <c r="I219" s="121">
        <v>23100</v>
      </c>
      <c r="J219" s="58">
        <v>0</v>
      </c>
      <c r="K219" s="122">
        <v>25</v>
      </c>
      <c r="L219" s="57">
        <f t="shared" si="65"/>
        <v>662.97</v>
      </c>
      <c r="M219" s="58">
        <f t="shared" si="66"/>
        <v>1640.1</v>
      </c>
      <c r="N219" s="121">
        <f t="shared" si="67"/>
        <v>265.64999999999998</v>
      </c>
      <c r="O219" s="57">
        <f t="shared" si="68"/>
        <v>702.24</v>
      </c>
      <c r="P219" s="57">
        <f t="shared" si="69"/>
        <v>1637.7900000000002</v>
      </c>
      <c r="Q219" s="59">
        <v>0</v>
      </c>
      <c r="R219" s="57">
        <f t="shared" si="70"/>
        <v>4933.75</v>
      </c>
      <c r="S219" s="57">
        <f t="shared" si="71"/>
        <v>1390.21</v>
      </c>
      <c r="T219" s="57">
        <f t="shared" si="72"/>
        <v>3543.54</v>
      </c>
      <c r="U219" s="60">
        <f t="shared" si="73"/>
        <v>21709.79</v>
      </c>
      <c r="V219" s="61">
        <v>112</v>
      </c>
    </row>
    <row r="220" spans="1:22" s="21" customFormat="1" ht="15" customHeight="1" x14ac:dyDescent="0.3">
      <c r="A220" s="54">
        <v>23</v>
      </c>
      <c r="B220" s="306" t="s">
        <v>233</v>
      </c>
      <c r="C220" s="54" t="s">
        <v>38</v>
      </c>
      <c r="D220" s="54" t="s">
        <v>209</v>
      </c>
      <c r="E220" s="212" t="s">
        <v>211</v>
      </c>
      <c r="F220" s="56" t="s">
        <v>36</v>
      </c>
      <c r="G220" s="46">
        <v>44774</v>
      </c>
      <c r="H220" s="46">
        <v>44958</v>
      </c>
      <c r="I220" s="121">
        <v>23100</v>
      </c>
      <c r="J220" s="58">
        <v>0</v>
      </c>
      <c r="K220" s="122">
        <v>25</v>
      </c>
      <c r="L220" s="57">
        <f t="shared" si="65"/>
        <v>662.97</v>
      </c>
      <c r="M220" s="58">
        <f t="shared" si="66"/>
        <v>1640.1</v>
      </c>
      <c r="N220" s="121">
        <f t="shared" si="67"/>
        <v>265.64999999999998</v>
      </c>
      <c r="O220" s="57">
        <f t="shared" si="68"/>
        <v>702.24</v>
      </c>
      <c r="P220" s="57">
        <f t="shared" si="69"/>
        <v>1637.7900000000002</v>
      </c>
      <c r="Q220" s="59">
        <v>0</v>
      </c>
      <c r="R220" s="57">
        <f t="shared" si="70"/>
        <v>4933.75</v>
      </c>
      <c r="S220" s="57">
        <f t="shared" si="71"/>
        <v>1390.21</v>
      </c>
      <c r="T220" s="57">
        <f t="shared" si="72"/>
        <v>3543.54</v>
      </c>
      <c r="U220" s="60">
        <f t="shared" si="73"/>
        <v>21709.79</v>
      </c>
      <c r="V220" s="61">
        <v>112</v>
      </c>
    </row>
    <row r="221" spans="1:22" s="21" customFormat="1" ht="15" customHeight="1" x14ac:dyDescent="0.3">
      <c r="A221" s="54">
        <v>24</v>
      </c>
      <c r="B221" s="306" t="s">
        <v>234</v>
      </c>
      <c r="C221" s="54" t="s">
        <v>38</v>
      </c>
      <c r="D221" s="54" t="s">
        <v>209</v>
      </c>
      <c r="E221" s="212" t="s">
        <v>211</v>
      </c>
      <c r="F221" s="56" t="s">
        <v>36</v>
      </c>
      <c r="G221" s="46">
        <v>44774</v>
      </c>
      <c r="H221" s="46">
        <v>44958</v>
      </c>
      <c r="I221" s="121">
        <v>23100</v>
      </c>
      <c r="J221" s="58">
        <v>0</v>
      </c>
      <c r="K221" s="122">
        <v>25</v>
      </c>
      <c r="L221" s="57">
        <f t="shared" si="65"/>
        <v>662.97</v>
      </c>
      <c r="M221" s="58">
        <f t="shared" si="66"/>
        <v>1640.1</v>
      </c>
      <c r="N221" s="121">
        <f t="shared" si="67"/>
        <v>265.64999999999998</v>
      </c>
      <c r="O221" s="57">
        <f t="shared" si="68"/>
        <v>702.24</v>
      </c>
      <c r="P221" s="57">
        <f t="shared" si="69"/>
        <v>1637.7900000000002</v>
      </c>
      <c r="Q221" s="59">
        <v>0</v>
      </c>
      <c r="R221" s="57">
        <f t="shared" si="70"/>
        <v>4933.75</v>
      </c>
      <c r="S221" s="57">
        <f t="shared" si="71"/>
        <v>1390.21</v>
      </c>
      <c r="T221" s="57">
        <f t="shared" si="72"/>
        <v>3543.54</v>
      </c>
      <c r="U221" s="60">
        <f t="shared" si="73"/>
        <v>21709.79</v>
      </c>
      <c r="V221" s="61">
        <v>112</v>
      </c>
    </row>
    <row r="222" spans="1:22" s="21" customFormat="1" ht="15" customHeight="1" x14ac:dyDescent="0.3">
      <c r="A222" s="54">
        <v>25</v>
      </c>
      <c r="B222" s="306" t="s">
        <v>235</v>
      </c>
      <c r="C222" s="54" t="s">
        <v>38</v>
      </c>
      <c r="D222" s="54" t="s">
        <v>209</v>
      </c>
      <c r="E222" s="212" t="s">
        <v>211</v>
      </c>
      <c r="F222" s="56" t="s">
        <v>36</v>
      </c>
      <c r="G222" s="46">
        <v>44774</v>
      </c>
      <c r="H222" s="46">
        <v>44958</v>
      </c>
      <c r="I222" s="121">
        <v>23100</v>
      </c>
      <c r="J222" s="58">
        <v>0</v>
      </c>
      <c r="K222" s="122">
        <v>25</v>
      </c>
      <c r="L222" s="57">
        <f t="shared" si="65"/>
        <v>662.97</v>
      </c>
      <c r="M222" s="58">
        <f t="shared" si="66"/>
        <v>1640.1</v>
      </c>
      <c r="N222" s="121">
        <f t="shared" si="67"/>
        <v>265.64999999999998</v>
      </c>
      <c r="O222" s="57">
        <f t="shared" si="68"/>
        <v>702.24</v>
      </c>
      <c r="P222" s="57">
        <f t="shared" si="69"/>
        <v>1637.7900000000002</v>
      </c>
      <c r="Q222" s="59">
        <v>0</v>
      </c>
      <c r="R222" s="57">
        <f t="shared" si="70"/>
        <v>4933.75</v>
      </c>
      <c r="S222" s="57">
        <f t="shared" si="71"/>
        <v>1390.21</v>
      </c>
      <c r="T222" s="57">
        <f t="shared" si="72"/>
        <v>3543.54</v>
      </c>
      <c r="U222" s="60">
        <f t="shared" si="73"/>
        <v>21709.79</v>
      </c>
      <c r="V222" s="61">
        <v>112</v>
      </c>
    </row>
    <row r="223" spans="1:22" s="21" customFormat="1" ht="15" customHeight="1" x14ac:dyDescent="0.3">
      <c r="A223" s="54">
        <v>26</v>
      </c>
      <c r="B223" s="306" t="s">
        <v>236</v>
      </c>
      <c r="C223" s="54" t="s">
        <v>38</v>
      </c>
      <c r="D223" s="54" t="s">
        <v>209</v>
      </c>
      <c r="E223" s="212" t="s">
        <v>211</v>
      </c>
      <c r="F223" s="56" t="s">
        <v>36</v>
      </c>
      <c r="G223" s="46">
        <v>44774</v>
      </c>
      <c r="H223" s="46">
        <v>44958</v>
      </c>
      <c r="I223" s="121">
        <v>23100</v>
      </c>
      <c r="J223" s="58">
        <v>0</v>
      </c>
      <c r="K223" s="122">
        <v>25</v>
      </c>
      <c r="L223" s="57">
        <f t="shared" si="65"/>
        <v>662.97</v>
      </c>
      <c r="M223" s="58">
        <f t="shared" si="66"/>
        <v>1640.1</v>
      </c>
      <c r="N223" s="121">
        <f t="shared" si="67"/>
        <v>265.64999999999998</v>
      </c>
      <c r="O223" s="57">
        <f t="shared" si="68"/>
        <v>702.24</v>
      </c>
      <c r="P223" s="57">
        <f t="shared" si="69"/>
        <v>1637.7900000000002</v>
      </c>
      <c r="Q223" s="59">
        <v>0</v>
      </c>
      <c r="R223" s="57">
        <f t="shared" si="70"/>
        <v>4933.75</v>
      </c>
      <c r="S223" s="57">
        <f t="shared" si="71"/>
        <v>1390.21</v>
      </c>
      <c r="T223" s="57">
        <f t="shared" si="72"/>
        <v>3543.54</v>
      </c>
      <c r="U223" s="60">
        <f t="shared" si="73"/>
        <v>21709.79</v>
      </c>
      <c r="V223" s="61">
        <v>112</v>
      </c>
    </row>
    <row r="224" spans="1:22" s="21" customFormat="1" ht="15" customHeight="1" x14ac:dyDescent="0.3">
      <c r="A224" s="54">
        <v>27</v>
      </c>
      <c r="B224" s="306" t="s">
        <v>237</v>
      </c>
      <c r="C224" s="54" t="s">
        <v>38</v>
      </c>
      <c r="D224" s="54" t="s">
        <v>209</v>
      </c>
      <c r="E224" s="212" t="s">
        <v>211</v>
      </c>
      <c r="F224" s="56" t="s">
        <v>36</v>
      </c>
      <c r="G224" s="46">
        <v>44774</v>
      </c>
      <c r="H224" s="46">
        <v>44958</v>
      </c>
      <c r="I224" s="121">
        <v>23100</v>
      </c>
      <c r="J224" s="58">
        <v>0</v>
      </c>
      <c r="K224" s="122">
        <v>25</v>
      </c>
      <c r="L224" s="57">
        <f t="shared" si="65"/>
        <v>662.97</v>
      </c>
      <c r="M224" s="58">
        <f t="shared" si="66"/>
        <v>1640.1</v>
      </c>
      <c r="N224" s="121">
        <f t="shared" si="67"/>
        <v>265.64999999999998</v>
      </c>
      <c r="O224" s="57">
        <f t="shared" si="68"/>
        <v>702.24</v>
      </c>
      <c r="P224" s="57">
        <f t="shared" si="69"/>
        <v>1637.7900000000002</v>
      </c>
      <c r="Q224" s="59">
        <v>0</v>
      </c>
      <c r="R224" s="57">
        <f t="shared" si="70"/>
        <v>4933.75</v>
      </c>
      <c r="S224" s="57">
        <f t="shared" si="71"/>
        <v>1390.21</v>
      </c>
      <c r="T224" s="57">
        <f t="shared" si="72"/>
        <v>3543.54</v>
      </c>
      <c r="U224" s="60">
        <f t="shared" si="73"/>
        <v>21709.79</v>
      </c>
      <c r="V224" s="61">
        <v>112</v>
      </c>
    </row>
    <row r="225" spans="1:22" s="21" customFormat="1" ht="15" customHeight="1" x14ac:dyDescent="0.3">
      <c r="A225" s="54">
        <v>28</v>
      </c>
      <c r="B225" s="306" t="s">
        <v>238</v>
      </c>
      <c r="C225" s="54" t="s">
        <v>38</v>
      </c>
      <c r="D225" s="54" t="s">
        <v>209</v>
      </c>
      <c r="E225" s="212" t="s">
        <v>211</v>
      </c>
      <c r="F225" s="56" t="s">
        <v>36</v>
      </c>
      <c r="G225" s="46">
        <v>44896</v>
      </c>
      <c r="H225" s="46">
        <v>45078</v>
      </c>
      <c r="I225" s="121">
        <v>23100</v>
      </c>
      <c r="J225" s="58">
        <v>0</v>
      </c>
      <c r="K225" s="122">
        <v>25</v>
      </c>
      <c r="L225" s="57">
        <f t="shared" si="65"/>
        <v>662.97</v>
      </c>
      <c r="M225" s="58">
        <f t="shared" si="66"/>
        <v>1640.1</v>
      </c>
      <c r="N225" s="121">
        <f t="shared" si="67"/>
        <v>265.64999999999998</v>
      </c>
      <c r="O225" s="57">
        <f t="shared" si="68"/>
        <v>702.24</v>
      </c>
      <c r="P225" s="57">
        <f t="shared" si="69"/>
        <v>1637.7900000000002</v>
      </c>
      <c r="Q225" s="59">
        <v>0</v>
      </c>
      <c r="R225" s="57">
        <f t="shared" si="70"/>
        <v>4933.75</v>
      </c>
      <c r="S225" s="57">
        <f t="shared" si="71"/>
        <v>1390.21</v>
      </c>
      <c r="T225" s="57">
        <f t="shared" si="72"/>
        <v>3543.54</v>
      </c>
      <c r="U225" s="60">
        <f t="shared" si="73"/>
        <v>21709.79</v>
      </c>
      <c r="V225" s="61">
        <v>112</v>
      </c>
    </row>
    <row r="226" spans="1:22" s="21" customFormat="1" ht="15" customHeight="1" x14ac:dyDescent="0.3">
      <c r="A226" s="54">
        <v>29</v>
      </c>
      <c r="B226" s="306" t="s">
        <v>239</v>
      </c>
      <c r="C226" s="54" t="s">
        <v>38</v>
      </c>
      <c r="D226" s="54" t="s">
        <v>209</v>
      </c>
      <c r="E226" s="212" t="s">
        <v>211</v>
      </c>
      <c r="F226" s="56" t="s">
        <v>36</v>
      </c>
      <c r="G226" s="46">
        <v>44896</v>
      </c>
      <c r="H226" s="46">
        <v>45078</v>
      </c>
      <c r="I226" s="121">
        <v>23100</v>
      </c>
      <c r="J226" s="58">
        <v>0</v>
      </c>
      <c r="K226" s="122">
        <v>25</v>
      </c>
      <c r="L226" s="57">
        <f t="shared" si="65"/>
        <v>662.97</v>
      </c>
      <c r="M226" s="58">
        <f t="shared" si="66"/>
        <v>1640.1</v>
      </c>
      <c r="N226" s="121">
        <f t="shared" si="67"/>
        <v>265.64999999999998</v>
      </c>
      <c r="O226" s="57">
        <f t="shared" si="68"/>
        <v>702.24</v>
      </c>
      <c r="P226" s="57">
        <f t="shared" si="69"/>
        <v>1637.7900000000002</v>
      </c>
      <c r="Q226" s="59">
        <v>0</v>
      </c>
      <c r="R226" s="57">
        <f t="shared" si="70"/>
        <v>4933.75</v>
      </c>
      <c r="S226" s="57">
        <f t="shared" si="71"/>
        <v>1390.21</v>
      </c>
      <c r="T226" s="57">
        <f t="shared" si="72"/>
        <v>3543.54</v>
      </c>
      <c r="U226" s="60">
        <f t="shared" si="73"/>
        <v>21709.79</v>
      </c>
      <c r="V226" s="61">
        <v>112</v>
      </c>
    </row>
    <row r="227" spans="1:22" s="21" customFormat="1" ht="15" customHeight="1" x14ac:dyDescent="0.3">
      <c r="A227" s="54">
        <v>30</v>
      </c>
      <c r="B227" s="306" t="s">
        <v>240</v>
      </c>
      <c r="C227" s="54" t="s">
        <v>38</v>
      </c>
      <c r="D227" s="54" t="s">
        <v>209</v>
      </c>
      <c r="E227" s="212" t="s">
        <v>211</v>
      </c>
      <c r="F227" s="56" t="s">
        <v>36</v>
      </c>
      <c r="G227" s="46">
        <v>44835</v>
      </c>
      <c r="H227" s="46">
        <v>45017</v>
      </c>
      <c r="I227" s="121">
        <v>23100</v>
      </c>
      <c r="J227" s="58">
        <v>0</v>
      </c>
      <c r="K227" s="122">
        <v>25</v>
      </c>
      <c r="L227" s="57">
        <f>+I227*2.87%</f>
        <v>662.97</v>
      </c>
      <c r="M227" s="58">
        <f>+I227*7.1%</f>
        <v>1640.1</v>
      </c>
      <c r="N227" s="121">
        <f>I227*1.15%</f>
        <v>265.64999999999998</v>
      </c>
      <c r="O227" s="57">
        <f>+I227*3.04%</f>
        <v>702.24</v>
      </c>
      <c r="P227" s="57">
        <f>+I227*7.09%</f>
        <v>1637.7900000000002</v>
      </c>
      <c r="Q227" s="59">
        <v>0</v>
      </c>
      <c r="R227" s="57">
        <f>SUM(K227:P227)</f>
        <v>4933.75</v>
      </c>
      <c r="S227" s="57">
        <f>+J227+K227+L227+O227+Q227</f>
        <v>1390.21</v>
      </c>
      <c r="T227" s="57">
        <f>+M227+N227+P227</f>
        <v>3543.54</v>
      </c>
      <c r="U227" s="60">
        <f>+I227-S227</f>
        <v>21709.79</v>
      </c>
      <c r="V227" s="61">
        <v>112</v>
      </c>
    </row>
    <row r="228" spans="1:22" s="21" customFormat="1" ht="15" customHeight="1" x14ac:dyDescent="0.3">
      <c r="A228" s="54">
        <v>31</v>
      </c>
      <c r="B228" s="306" t="s">
        <v>241</v>
      </c>
      <c r="C228" s="54" t="s">
        <v>38</v>
      </c>
      <c r="D228" s="54" t="s">
        <v>209</v>
      </c>
      <c r="E228" s="212" t="s">
        <v>211</v>
      </c>
      <c r="F228" s="56" t="s">
        <v>36</v>
      </c>
      <c r="G228" s="46">
        <v>44835</v>
      </c>
      <c r="H228" s="46">
        <v>45017</v>
      </c>
      <c r="I228" s="121">
        <v>23100</v>
      </c>
      <c r="J228" s="58">
        <v>0</v>
      </c>
      <c r="K228" s="122">
        <v>25</v>
      </c>
      <c r="L228" s="57">
        <f>+I228*2.87%</f>
        <v>662.97</v>
      </c>
      <c r="M228" s="58">
        <f>+I228*7.1%</f>
        <v>1640.1</v>
      </c>
      <c r="N228" s="121">
        <f>I228*1.15%</f>
        <v>265.64999999999998</v>
      </c>
      <c r="O228" s="57">
        <f>+I228*3.04%</f>
        <v>702.24</v>
      </c>
      <c r="P228" s="57">
        <f>+I228*7.09%</f>
        <v>1637.7900000000002</v>
      </c>
      <c r="Q228" s="59">
        <v>0</v>
      </c>
      <c r="R228" s="57">
        <f>SUM(K228:P228)</f>
        <v>4933.75</v>
      </c>
      <c r="S228" s="57">
        <f>+J228+K228+L228+O228+Q228</f>
        <v>1390.21</v>
      </c>
      <c r="T228" s="57">
        <f>+M228+N228+P228</f>
        <v>3543.54</v>
      </c>
      <c r="U228" s="60">
        <f>+I228-S228</f>
        <v>21709.79</v>
      </c>
      <c r="V228" s="61">
        <v>112</v>
      </c>
    </row>
    <row r="229" spans="1:22" s="21" customFormat="1" ht="15" customHeight="1" x14ac:dyDescent="0.3">
      <c r="A229" s="54">
        <v>32</v>
      </c>
      <c r="B229" s="306" t="s">
        <v>242</v>
      </c>
      <c r="C229" s="54" t="s">
        <v>38</v>
      </c>
      <c r="D229" s="54" t="s">
        <v>209</v>
      </c>
      <c r="E229" s="212" t="s">
        <v>211</v>
      </c>
      <c r="F229" s="56" t="s">
        <v>36</v>
      </c>
      <c r="G229" s="46">
        <v>44835</v>
      </c>
      <c r="H229" s="46">
        <v>45017</v>
      </c>
      <c r="I229" s="121">
        <v>23100</v>
      </c>
      <c r="J229" s="58">
        <v>0</v>
      </c>
      <c r="K229" s="122">
        <v>25</v>
      </c>
      <c r="L229" s="57">
        <f>+I229*2.87%</f>
        <v>662.97</v>
      </c>
      <c r="M229" s="58">
        <f>+I229*7.1%</f>
        <v>1640.1</v>
      </c>
      <c r="N229" s="121">
        <f>I229*1.15%</f>
        <v>265.64999999999998</v>
      </c>
      <c r="O229" s="57">
        <f>+I229*3.04%</f>
        <v>702.24</v>
      </c>
      <c r="P229" s="57">
        <f>+I229*7.09%</f>
        <v>1637.7900000000002</v>
      </c>
      <c r="Q229" s="59">
        <v>0</v>
      </c>
      <c r="R229" s="57">
        <f>SUM(K229:P229)</f>
        <v>4933.75</v>
      </c>
      <c r="S229" s="57">
        <f>+J229+K229+L229+O229+Q229</f>
        <v>1390.21</v>
      </c>
      <c r="T229" s="57">
        <f>+M229+N229+P229</f>
        <v>3543.54</v>
      </c>
      <c r="U229" s="60">
        <f>+I229-S229</f>
        <v>21709.79</v>
      </c>
      <c r="V229" s="61">
        <v>112</v>
      </c>
    </row>
    <row r="230" spans="1:22" s="21" customFormat="1" ht="15" customHeight="1" x14ac:dyDescent="0.3">
      <c r="A230" s="54">
        <v>33</v>
      </c>
      <c r="B230" s="306" t="s">
        <v>243</v>
      </c>
      <c r="C230" s="54" t="s">
        <v>38</v>
      </c>
      <c r="D230" s="54" t="s">
        <v>209</v>
      </c>
      <c r="E230" s="212" t="s">
        <v>211</v>
      </c>
      <c r="F230" s="56" t="s">
        <v>36</v>
      </c>
      <c r="G230" s="46">
        <v>44835</v>
      </c>
      <c r="H230" s="46">
        <v>45017</v>
      </c>
      <c r="I230" s="121">
        <v>23100</v>
      </c>
      <c r="J230" s="58">
        <v>0</v>
      </c>
      <c r="K230" s="122">
        <v>25</v>
      </c>
      <c r="L230" s="57">
        <f>+I230*2.87%</f>
        <v>662.97</v>
      </c>
      <c r="M230" s="58">
        <f>+I230*7.1%</f>
        <v>1640.1</v>
      </c>
      <c r="N230" s="121">
        <f>I230*1.15%</f>
        <v>265.64999999999998</v>
      </c>
      <c r="O230" s="57">
        <f>+I230*3.04%</f>
        <v>702.24</v>
      </c>
      <c r="P230" s="57">
        <f>+I230*7.09%</f>
        <v>1637.7900000000002</v>
      </c>
      <c r="Q230" s="59">
        <v>0</v>
      </c>
      <c r="R230" s="57">
        <f>SUM(K230:P230)</f>
        <v>4933.75</v>
      </c>
      <c r="S230" s="57">
        <f>+J230+K230+L230+O230+Q230</f>
        <v>1390.21</v>
      </c>
      <c r="T230" s="57">
        <f>+M230+N230+P230</f>
        <v>3543.54</v>
      </c>
      <c r="U230" s="60">
        <f>+I230-S230</f>
        <v>21709.79</v>
      </c>
      <c r="V230" s="61">
        <v>112</v>
      </c>
    </row>
    <row r="231" spans="1:22" s="21" customFormat="1" ht="15" customHeight="1" x14ac:dyDescent="0.3">
      <c r="A231" s="54">
        <v>34</v>
      </c>
      <c r="B231" s="289" t="s">
        <v>244</v>
      </c>
      <c r="C231" s="54" t="s">
        <v>38</v>
      </c>
      <c r="D231" s="54" t="s">
        <v>209</v>
      </c>
      <c r="E231" s="212" t="s">
        <v>211</v>
      </c>
      <c r="F231" s="56" t="s">
        <v>36</v>
      </c>
      <c r="G231" s="46">
        <v>44866</v>
      </c>
      <c r="H231" s="46">
        <v>45047</v>
      </c>
      <c r="I231" s="121">
        <v>23100</v>
      </c>
      <c r="J231" s="58">
        <v>0</v>
      </c>
      <c r="K231" s="122">
        <v>25</v>
      </c>
      <c r="L231" s="57">
        <f>+I231*2.87%</f>
        <v>662.97</v>
      </c>
      <c r="M231" s="58">
        <f>+I231*7.1%</f>
        <v>1640.1</v>
      </c>
      <c r="N231" s="121">
        <f>I231*1.15%</f>
        <v>265.64999999999998</v>
      </c>
      <c r="O231" s="57">
        <f>+I231*3.04%</f>
        <v>702.24</v>
      </c>
      <c r="P231" s="57">
        <f>+I231*7.09%</f>
        <v>1637.7900000000002</v>
      </c>
      <c r="Q231" s="59">
        <v>0</v>
      </c>
      <c r="R231" s="57">
        <f>SUM(K231:P231)</f>
        <v>4933.75</v>
      </c>
      <c r="S231" s="57">
        <f>+J231+K231+L231+O231+Q231</f>
        <v>1390.21</v>
      </c>
      <c r="T231" s="57">
        <f>+M231+N231+P231</f>
        <v>3543.54</v>
      </c>
      <c r="U231" s="60">
        <f>+I231-S231</f>
        <v>21709.79</v>
      </c>
      <c r="V231" s="61">
        <v>112</v>
      </c>
    </row>
    <row r="232" spans="1:22" s="21" customFormat="1" ht="15" customHeight="1" x14ac:dyDescent="0.3">
      <c r="A232" s="54">
        <v>35</v>
      </c>
      <c r="B232" s="306" t="s">
        <v>245</v>
      </c>
      <c r="C232" s="54" t="s">
        <v>38</v>
      </c>
      <c r="D232" s="54" t="s">
        <v>209</v>
      </c>
      <c r="E232" s="212" t="s">
        <v>211</v>
      </c>
      <c r="F232" s="56" t="s">
        <v>36</v>
      </c>
      <c r="G232" s="125">
        <v>44805</v>
      </c>
      <c r="H232" s="125">
        <v>44986</v>
      </c>
      <c r="I232" s="121">
        <v>23100</v>
      </c>
      <c r="J232" s="58">
        <v>0</v>
      </c>
      <c r="K232" s="122">
        <v>25</v>
      </c>
      <c r="L232" s="57">
        <f t="shared" si="65"/>
        <v>662.97</v>
      </c>
      <c r="M232" s="58">
        <f t="shared" si="66"/>
        <v>1640.1</v>
      </c>
      <c r="N232" s="121">
        <f t="shared" si="67"/>
        <v>265.64999999999998</v>
      </c>
      <c r="O232" s="57">
        <f t="shared" si="68"/>
        <v>702.24</v>
      </c>
      <c r="P232" s="57">
        <f t="shared" si="69"/>
        <v>1637.7900000000002</v>
      </c>
      <c r="Q232" s="59">
        <v>0</v>
      </c>
      <c r="R232" s="57">
        <f t="shared" si="70"/>
        <v>4933.75</v>
      </c>
      <c r="S232" s="57">
        <f t="shared" si="71"/>
        <v>1390.21</v>
      </c>
      <c r="T232" s="57">
        <f t="shared" si="72"/>
        <v>3543.54</v>
      </c>
      <c r="U232" s="60">
        <f t="shared" si="73"/>
        <v>21709.79</v>
      </c>
      <c r="V232" s="61">
        <v>112</v>
      </c>
    </row>
    <row r="233" spans="1:22" s="21" customFormat="1" ht="15" customHeight="1" x14ac:dyDescent="0.3">
      <c r="A233" s="54">
        <v>36</v>
      </c>
      <c r="B233" s="306" t="s">
        <v>246</v>
      </c>
      <c r="C233" s="54" t="s">
        <v>38</v>
      </c>
      <c r="D233" s="54" t="s">
        <v>209</v>
      </c>
      <c r="E233" s="212" t="s">
        <v>211</v>
      </c>
      <c r="F233" s="56" t="s">
        <v>36</v>
      </c>
      <c r="G233" s="46">
        <v>44896</v>
      </c>
      <c r="H233" s="46">
        <v>45078</v>
      </c>
      <c r="I233" s="121">
        <v>23100</v>
      </c>
      <c r="J233" s="58">
        <v>0</v>
      </c>
      <c r="K233" s="122">
        <v>25</v>
      </c>
      <c r="L233" s="57">
        <f t="shared" si="65"/>
        <v>662.97</v>
      </c>
      <c r="M233" s="58">
        <f t="shared" si="66"/>
        <v>1640.1</v>
      </c>
      <c r="N233" s="121">
        <f t="shared" si="67"/>
        <v>265.64999999999998</v>
      </c>
      <c r="O233" s="57">
        <f t="shared" si="68"/>
        <v>702.24</v>
      </c>
      <c r="P233" s="57">
        <f t="shared" si="69"/>
        <v>1637.7900000000002</v>
      </c>
      <c r="Q233" s="59">
        <v>0</v>
      </c>
      <c r="R233" s="57">
        <f t="shared" si="70"/>
        <v>4933.75</v>
      </c>
      <c r="S233" s="57">
        <f t="shared" si="71"/>
        <v>1390.21</v>
      </c>
      <c r="T233" s="57">
        <f t="shared" si="72"/>
        <v>3543.54</v>
      </c>
      <c r="U233" s="60">
        <f t="shared" si="73"/>
        <v>21709.79</v>
      </c>
      <c r="V233" s="61">
        <v>112</v>
      </c>
    </row>
    <row r="234" spans="1:22" s="21" customFormat="1" ht="15" customHeight="1" x14ac:dyDescent="0.3">
      <c r="A234" s="54">
        <v>37</v>
      </c>
      <c r="B234" s="306" t="s">
        <v>247</v>
      </c>
      <c r="C234" s="54" t="s">
        <v>38</v>
      </c>
      <c r="D234" s="54" t="s">
        <v>209</v>
      </c>
      <c r="E234" s="212" t="s">
        <v>211</v>
      </c>
      <c r="F234" s="56" t="s">
        <v>36</v>
      </c>
      <c r="G234" s="46">
        <v>44866</v>
      </c>
      <c r="H234" s="46">
        <v>45047</v>
      </c>
      <c r="I234" s="121">
        <v>23100</v>
      </c>
      <c r="J234" s="58">
        <v>0</v>
      </c>
      <c r="K234" s="122">
        <v>25</v>
      </c>
      <c r="L234" s="57">
        <f t="shared" si="65"/>
        <v>662.97</v>
      </c>
      <c r="M234" s="58">
        <f t="shared" si="66"/>
        <v>1640.1</v>
      </c>
      <c r="N234" s="121">
        <f t="shared" si="67"/>
        <v>265.64999999999998</v>
      </c>
      <c r="O234" s="57">
        <f t="shared" si="68"/>
        <v>702.24</v>
      </c>
      <c r="P234" s="57">
        <f t="shared" si="69"/>
        <v>1637.7900000000002</v>
      </c>
      <c r="Q234" s="59">
        <v>0</v>
      </c>
      <c r="R234" s="57">
        <f t="shared" si="70"/>
        <v>4933.75</v>
      </c>
      <c r="S234" s="57">
        <f t="shared" si="71"/>
        <v>1390.21</v>
      </c>
      <c r="T234" s="57">
        <f t="shared" si="72"/>
        <v>3543.54</v>
      </c>
      <c r="U234" s="60">
        <f t="shared" si="73"/>
        <v>21709.79</v>
      </c>
      <c r="V234" s="61">
        <v>112</v>
      </c>
    </row>
    <row r="235" spans="1:22" s="21" customFormat="1" ht="15" customHeight="1" x14ac:dyDescent="0.3">
      <c r="A235" s="54">
        <v>38</v>
      </c>
      <c r="B235" s="306" t="s">
        <v>248</v>
      </c>
      <c r="C235" s="54" t="s">
        <v>34</v>
      </c>
      <c r="D235" s="54" t="s">
        <v>209</v>
      </c>
      <c r="E235" s="212" t="s">
        <v>211</v>
      </c>
      <c r="F235" s="56" t="s">
        <v>36</v>
      </c>
      <c r="G235" s="46">
        <v>44896</v>
      </c>
      <c r="H235" s="46">
        <v>45078</v>
      </c>
      <c r="I235" s="121">
        <v>23100</v>
      </c>
      <c r="J235" s="58">
        <v>0</v>
      </c>
      <c r="K235" s="122">
        <v>25</v>
      </c>
      <c r="L235" s="57">
        <f t="shared" si="65"/>
        <v>662.97</v>
      </c>
      <c r="M235" s="58">
        <f t="shared" si="66"/>
        <v>1640.1</v>
      </c>
      <c r="N235" s="121">
        <f t="shared" si="67"/>
        <v>265.64999999999998</v>
      </c>
      <c r="O235" s="57">
        <f t="shared" si="68"/>
        <v>702.24</v>
      </c>
      <c r="P235" s="57">
        <f t="shared" si="69"/>
        <v>1637.7900000000002</v>
      </c>
      <c r="Q235" s="59">
        <v>0</v>
      </c>
      <c r="R235" s="57">
        <f t="shared" si="70"/>
        <v>4933.75</v>
      </c>
      <c r="S235" s="57">
        <f t="shared" si="71"/>
        <v>1390.21</v>
      </c>
      <c r="T235" s="57">
        <f t="shared" si="72"/>
        <v>3543.54</v>
      </c>
      <c r="U235" s="60">
        <f t="shared" si="73"/>
        <v>21709.79</v>
      </c>
      <c r="V235" s="61">
        <v>112</v>
      </c>
    </row>
    <row r="236" spans="1:22" s="21" customFormat="1" ht="15" customHeight="1" thickBot="1" x14ac:dyDescent="0.35">
      <c r="A236" s="100">
        <v>39</v>
      </c>
      <c r="B236" s="307" t="s">
        <v>249</v>
      </c>
      <c r="C236" s="100" t="s">
        <v>34</v>
      </c>
      <c r="D236" s="100" t="s">
        <v>209</v>
      </c>
      <c r="E236" s="219" t="s">
        <v>211</v>
      </c>
      <c r="F236" s="98" t="s">
        <v>36</v>
      </c>
      <c r="G236" s="46">
        <v>44896</v>
      </c>
      <c r="H236" s="46">
        <v>45078</v>
      </c>
      <c r="I236" s="101">
        <v>23100</v>
      </c>
      <c r="J236" s="116">
        <v>0</v>
      </c>
      <c r="K236" s="102">
        <v>25</v>
      </c>
      <c r="L236" s="115">
        <f t="shared" si="65"/>
        <v>662.97</v>
      </c>
      <c r="M236" s="116">
        <f t="shared" si="66"/>
        <v>1640.1</v>
      </c>
      <c r="N236" s="101">
        <f t="shared" si="67"/>
        <v>265.64999999999998</v>
      </c>
      <c r="O236" s="115">
        <f t="shared" si="68"/>
        <v>702.24</v>
      </c>
      <c r="P236" s="115">
        <f t="shared" si="69"/>
        <v>1637.7900000000002</v>
      </c>
      <c r="Q236" s="105">
        <v>0</v>
      </c>
      <c r="R236" s="115">
        <f t="shared" si="70"/>
        <v>4933.75</v>
      </c>
      <c r="S236" s="115">
        <f t="shared" si="71"/>
        <v>1390.21</v>
      </c>
      <c r="T236" s="115">
        <f t="shared" si="72"/>
        <v>3543.54</v>
      </c>
      <c r="U236" s="117">
        <f t="shared" si="73"/>
        <v>21709.79</v>
      </c>
      <c r="V236" s="144">
        <v>112</v>
      </c>
    </row>
    <row r="237" spans="1:22" s="21" customFormat="1" ht="15" customHeight="1" thickBot="1" x14ac:dyDescent="0.35">
      <c r="A237" s="109"/>
      <c r="B237" s="109"/>
      <c r="C237" s="109"/>
      <c r="D237" s="109"/>
      <c r="E237" s="109"/>
      <c r="F237" s="109"/>
      <c r="G237" s="109"/>
      <c r="H237" s="109"/>
      <c r="I237" s="110">
        <f t="shared" ref="I237:U237" si="74">SUM(I198:I236)</f>
        <v>900900</v>
      </c>
      <c r="J237" s="110">
        <f t="shared" si="74"/>
        <v>0</v>
      </c>
      <c r="K237" s="110">
        <f t="shared" si="74"/>
        <v>975</v>
      </c>
      <c r="L237" s="110">
        <f t="shared" si="74"/>
        <v>25855.830000000013</v>
      </c>
      <c r="M237" s="110">
        <f t="shared" si="74"/>
        <v>63963.899999999958</v>
      </c>
      <c r="N237" s="110">
        <f t="shared" si="74"/>
        <v>10360.349999999993</v>
      </c>
      <c r="O237" s="110">
        <f t="shared" si="74"/>
        <v>27387.360000000022</v>
      </c>
      <c r="P237" s="110">
        <f t="shared" si="74"/>
        <v>63873.810000000027</v>
      </c>
      <c r="Q237" s="110">
        <f t="shared" si="74"/>
        <v>1512.45</v>
      </c>
      <c r="R237" s="110">
        <f t="shared" si="74"/>
        <v>192416.25</v>
      </c>
      <c r="S237" s="110">
        <f t="shared" si="74"/>
        <v>55730.63999999997</v>
      </c>
      <c r="T237" s="110">
        <f t="shared" si="74"/>
        <v>138198.05999999991</v>
      </c>
      <c r="U237" s="110">
        <f t="shared" si="74"/>
        <v>845169.36000000034</v>
      </c>
      <c r="V237" s="111"/>
    </row>
    <row r="238" spans="1:22" s="21" customFormat="1" ht="6" customHeight="1" thickBot="1" x14ac:dyDescent="0.35">
      <c r="A238" s="130"/>
      <c r="B238" s="250"/>
      <c r="C238" s="250"/>
      <c r="D238" s="250"/>
      <c r="E238" s="250"/>
      <c r="F238" s="250"/>
      <c r="G238" s="250"/>
      <c r="H238" s="250"/>
      <c r="I238" s="250"/>
      <c r="J238" s="251"/>
      <c r="K238" s="251"/>
      <c r="L238" s="250"/>
      <c r="M238" s="251"/>
      <c r="N238" s="250"/>
      <c r="O238" s="250"/>
      <c r="P238" s="250"/>
      <c r="Q238" s="252"/>
      <c r="R238" s="250"/>
      <c r="S238" s="250"/>
      <c r="T238" s="250"/>
      <c r="U238" s="250"/>
      <c r="V238" s="250"/>
    </row>
    <row r="239" spans="1:22" s="21" customFormat="1" ht="15" customHeight="1" thickBot="1" x14ac:dyDescent="0.35">
      <c r="A239" s="145" t="s">
        <v>250</v>
      </c>
      <c r="B239" s="36"/>
      <c r="C239" s="36"/>
      <c r="D239" s="36"/>
      <c r="E239" s="37"/>
      <c r="F239" s="35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7"/>
    </row>
    <row r="240" spans="1:22" s="21" customFormat="1" ht="30" customHeight="1" x14ac:dyDescent="0.3">
      <c r="A240" s="42">
        <v>1</v>
      </c>
      <c r="B240" s="296" t="s">
        <v>251</v>
      </c>
      <c r="C240" s="42" t="s">
        <v>38</v>
      </c>
      <c r="D240" s="42" t="s">
        <v>250</v>
      </c>
      <c r="E240" s="42" t="s">
        <v>252</v>
      </c>
      <c r="F240" s="138" t="s">
        <v>36</v>
      </c>
      <c r="G240" s="125">
        <v>44805</v>
      </c>
      <c r="H240" s="125">
        <v>44986</v>
      </c>
      <c r="I240" s="140">
        <v>120000</v>
      </c>
      <c r="J240" s="141">
        <f>16809.87</f>
        <v>16809.87</v>
      </c>
      <c r="K240" s="141">
        <v>25</v>
      </c>
      <c r="L240" s="140">
        <f t="shared" ref="L240:L246" si="75">+I240*2.87%</f>
        <v>3444</v>
      </c>
      <c r="M240" s="141">
        <f t="shared" ref="M240:M246" si="76">+I240*7.1%</f>
        <v>8520</v>
      </c>
      <c r="N240" s="57">
        <v>748.08</v>
      </c>
      <c r="O240" s="140">
        <f t="shared" ref="O240:O246" si="77">+I240*3.04%</f>
        <v>3648</v>
      </c>
      <c r="P240" s="140">
        <f t="shared" ref="P240:P246" si="78">+I240*7.09%</f>
        <v>8508</v>
      </c>
      <c r="Q240" s="142">
        <v>0</v>
      </c>
      <c r="R240" s="140">
        <f t="shared" ref="R240:R246" si="79">SUM(K240:P240)</f>
        <v>24893.08</v>
      </c>
      <c r="S240" s="140">
        <f t="shared" ref="S240:S246" si="80">+J240+K240+L240+O240+Q240</f>
        <v>23926.87</v>
      </c>
      <c r="T240" s="140">
        <f t="shared" ref="T240:T246" si="81">+M240+N240+P240</f>
        <v>17776.080000000002</v>
      </c>
      <c r="U240" s="143">
        <f t="shared" ref="U240:U246" si="82">+I240-S240</f>
        <v>96073.13</v>
      </c>
      <c r="V240" s="120">
        <v>112</v>
      </c>
    </row>
    <row r="241" spans="1:22" s="21" customFormat="1" ht="30" customHeight="1" x14ac:dyDescent="0.3">
      <c r="A241" s="54">
        <v>2</v>
      </c>
      <c r="B241" s="123" t="s">
        <v>253</v>
      </c>
      <c r="C241" s="54" t="s">
        <v>38</v>
      </c>
      <c r="D241" s="54" t="s">
        <v>250</v>
      </c>
      <c r="E241" s="54" t="s">
        <v>254</v>
      </c>
      <c r="F241" s="56" t="s">
        <v>36</v>
      </c>
      <c r="G241" s="125">
        <v>44805</v>
      </c>
      <c r="H241" s="125">
        <v>44986</v>
      </c>
      <c r="I241" s="57">
        <v>70000</v>
      </c>
      <c r="J241" s="50">
        <v>5065.99</v>
      </c>
      <c r="K241" s="58">
        <v>25</v>
      </c>
      <c r="L241" s="57">
        <f t="shared" si="75"/>
        <v>2009</v>
      </c>
      <c r="M241" s="58">
        <f t="shared" si="76"/>
        <v>4970</v>
      </c>
      <c r="N241" s="57">
        <v>748.08</v>
      </c>
      <c r="O241" s="57">
        <f t="shared" si="77"/>
        <v>2128</v>
      </c>
      <c r="P241" s="57">
        <f t="shared" si="78"/>
        <v>4963</v>
      </c>
      <c r="Q241" s="59">
        <v>1512.45</v>
      </c>
      <c r="R241" s="57">
        <f t="shared" si="79"/>
        <v>14843.08</v>
      </c>
      <c r="S241" s="57">
        <f t="shared" si="80"/>
        <v>10740.44</v>
      </c>
      <c r="T241" s="57">
        <f t="shared" si="81"/>
        <v>10681.08</v>
      </c>
      <c r="U241" s="60">
        <f t="shared" si="82"/>
        <v>59259.56</v>
      </c>
      <c r="V241" s="61">
        <v>112</v>
      </c>
    </row>
    <row r="242" spans="1:22" s="21" customFormat="1" ht="30" customHeight="1" x14ac:dyDescent="0.3">
      <c r="A242" s="54">
        <v>3</v>
      </c>
      <c r="B242" s="123" t="s">
        <v>255</v>
      </c>
      <c r="C242" s="54" t="s">
        <v>38</v>
      </c>
      <c r="D242" s="54" t="s">
        <v>250</v>
      </c>
      <c r="E242" s="54" t="s">
        <v>134</v>
      </c>
      <c r="F242" s="56" t="s">
        <v>36</v>
      </c>
      <c r="G242" s="46">
        <v>44743</v>
      </c>
      <c r="H242" s="46">
        <v>44927</v>
      </c>
      <c r="I242" s="57">
        <v>40000</v>
      </c>
      <c r="J242" s="122">
        <f>442.65</f>
        <v>442.65</v>
      </c>
      <c r="K242" s="122">
        <v>25</v>
      </c>
      <c r="L242" s="57">
        <f>+I242*2.87%</f>
        <v>1148</v>
      </c>
      <c r="M242" s="58">
        <f>+I242*7.1%</f>
        <v>2839.9999999999995</v>
      </c>
      <c r="N242" s="57">
        <f>+I242*1.15%</f>
        <v>460</v>
      </c>
      <c r="O242" s="57">
        <f>+I242*3.04%</f>
        <v>1216</v>
      </c>
      <c r="P242" s="57">
        <f>+I242*7.09%</f>
        <v>2836</v>
      </c>
      <c r="Q242" s="59">
        <v>0</v>
      </c>
      <c r="R242" s="57">
        <f>SUM(K242:P242)</f>
        <v>8525</v>
      </c>
      <c r="S242" s="57">
        <f>+J242+K242+L242+O242+Q242</f>
        <v>2831.65</v>
      </c>
      <c r="T242" s="57">
        <f>+M242+N242+P242</f>
        <v>6136</v>
      </c>
      <c r="U242" s="60">
        <f>+I242-S242</f>
        <v>37168.35</v>
      </c>
      <c r="V242" s="61">
        <v>112</v>
      </c>
    </row>
    <row r="243" spans="1:22" s="21" customFormat="1" ht="30" customHeight="1" x14ac:dyDescent="0.3">
      <c r="A243" s="54">
        <v>4</v>
      </c>
      <c r="B243" s="123" t="s">
        <v>256</v>
      </c>
      <c r="C243" s="54" t="s">
        <v>38</v>
      </c>
      <c r="D243" s="54" t="s">
        <v>250</v>
      </c>
      <c r="E243" s="54" t="s">
        <v>257</v>
      </c>
      <c r="F243" s="56" t="s">
        <v>36</v>
      </c>
      <c r="G243" s="46">
        <v>44866</v>
      </c>
      <c r="H243" s="46">
        <v>45047</v>
      </c>
      <c r="I243" s="121">
        <v>40000</v>
      </c>
      <c r="J243" s="122">
        <f>442.65</f>
        <v>442.65</v>
      </c>
      <c r="K243" s="122">
        <v>25</v>
      </c>
      <c r="L243" s="57">
        <f t="shared" si="75"/>
        <v>1148</v>
      </c>
      <c r="M243" s="58">
        <f t="shared" si="76"/>
        <v>2839.9999999999995</v>
      </c>
      <c r="N243" s="57">
        <f>+I243*1.15%</f>
        <v>460</v>
      </c>
      <c r="O243" s="57">
        <f t="shared" si="77"/>
        <v>1216</v>
      </c>
      <c r="P243" s="57">
        <f t="shared" si="78"/>
        <v>2836</v>
      </c>
      <c r="Q243" s="59">
        <v>0</v>
      </c>
      <c r="R243" s="57">
        <f t="shared" si="79"/>
        <v>8525</v>
      </c>
      <c r="S243" s="57">
        <f t="shared" si="80"/>
        <v>2831.65</v>
      </c>
      <c r="T243" s="57">
        <f t="shared" si="81"/>
        <v>6136</v>
      </c>
      <c r="U243" s="60">
        <f t="shared" si="82"/>
        <v>37168.35</v>
      </c>
      <c r="V243" s="61">
        <v>112</v>
      </c>
    </row>
    <row r="244" spans="1:22" s="21" customFormat="1" ht="30" customHeight="1" x14ac:dyDescent="0.3">
      <c r="A244" s="54">
        <v>5</v>
      </c>
      <c r="B244" s="289" t="s">
        <v>258</v>
      </c>
      <c r="C244" s="54" t="s">
        <v>38</v>
      </c>
      <c r="D244" s="54" t="s">
        <v>250</v>
      </c>
      <c r="E244" s="54" t="s">
        <v>134</v>
      </c>
      <c r="F244" s="56" t="s">
        <v>36</v>
      </c>
      <c r="G244" s="46">
        <v>44866</v>
      </c>
      <c r="H244" s="46">
        <v>45047</v>
      </c>
      <c r="I244" s="121">
        <v>48000</v>
      </c>
      <c r="J244" s="48">
        <v>1571.73</v>
      </c>
      <c r="K244" s="122">
        <v>25</v>
      </c>
      <c r="L244" s="57">
        <f t="shared" si="75"/>
        <v>1377.6</v>
      </c>
      <c r="M244" s="58">
        <f t="shared" si="76"/>
        <v>3407.9999999999995</v>
      </c>
      <c r="N244" s="57">
        <f>+I244*1.15%</f>
        <v>552</v>
      </c>
      <c r="O244" s="57">
        <f t="shared" si="77"/>
        <v>1459.2</v>
      </c>
      <c r="P244" s="57">
        <f t="shared" si="78"/>
        <v>3403.2000000000003</v>
      </c>
      <c r="Q244" s="59">
        <v>0</v>
      </c>
      <c r="R244" s="57">
        <f t="shared" si="79"/>
        <v>10225</v>
      </c>
      <c r="S244" s="57">
        <f t="shared" si="80"/>
        <v>4433.53</v>
      </c>
      <c r="T244" s="57">
        <f t="shared" si="81"/>
        <v>7363.2</v>
      </c>
      <c r="U244" s="60">
        <f t="shared" si="82"/>
        <v>43566.47</v>
      </c>
      <c r="V244" s="61">
        <v>112</v>
      </c>
    </row>
    <row r="245" spans="1:22" s="21" customFormat="1" ht="30" customHeight="1" x14ac:dyDescent="0.3">
      <c r="A245" s="54">
        <v>6</v>
      </c>
      <c r="B245" s="123" t="s">
        <v>259</v>
      </c>
      <c r="C245" s="54" t="s">
        <v>38</v>
      </c>
      <c r="D245" s="54" t="s">
        <v>250</v>
      </c>
      <c r="E245" s="54" t="s">
        <v>260</v>
      </c>
      <c r="F245" s="56" t="s">
        <v>36</v>
      </c>
      <c r="G245" s="46">
        <v>44866</v>
      </c>
      <c r="H245" s="46">
        <v>45047</v>
      </c>
      <c r="I245" s="62">
        <v>60000</v>
      </c>
      <c r="J245" s="48">
        <f>3486.68</f>
        <v>3486.68</v>
      </c>
      <c r="K245" s="58">
        <v>25</v>
      </c>
      <c r="L245" s="57">
        <f t="shared" si="75"/>
        <v>1722</v>
      </c>
      <c r="M245" s="58">
        <f t="shared" si="76"/>
        <v>4260</v>
      </c>
      <c r="N245" s="57">
        <f>+I245*1.15%</f>
        <v>690</v>
      </c>
      <c r="O245" s="57">
        <f t="shared" si="77"/>
        <v>1824</v>
      </c>
      <c r="P245" s="57">
        <f t="shared" si="78"/>
        <v>4254</v>
      </c>
      <c r="Q245" s="59">
        <v>0</v>
      </c>
      <c r="R245" s="57">
        <f t="shared" si="79"/>
        <v>12775</v>
      </c>
      <c r="S245" s="57">
        <f t="shared" si="80"/>
        <v>7057.68</v>
      </c>
      <c r="T245" s="57">
        <f t="shared" si="81"/>
        <v>9204</v>
      </c>
      <c r="U245" s="60">
        <f t="shared" si="82"/>
        <v>52942.32</v>
      </c>
      <c r="V245" s="61">
        <v>112</v>
      </c>
    </row>
    <row r="246" spans="1:22" s="21" customFormat="1" ht="30" customHeight="1" thickBot="1" x14ac:dyDescent="0.35">
      <c r="A246" s="65">
        <v>7</v>
      </c>
      <c r="B246" s="308" t="s">
        <v>261</v>
      </c>
      <c r="C246" s="98" t="s">
        <v>38</v>
      </c>
      <c r="D246" s="100" t="s">
        <v>250</v>
      </c>
      <c r="E246" s="54" t="s">
        <v>262</v>
      </c>
      <c r="F246" s="98" t="s">
        <v>36</v>
      </c>
      <c r="G246" s="46">
        <v>44896</v>
      </c>
      <c r="H246" s="46">
        <v>45078</v>
      </c>
      <c r="I246" s="115">
        <v>55000</v>
      </c>
      <c r="J246" s="116">
        <f>2559.68</f>
        <v>2559.6799999999998</v>
      </c>
      <c r="K246" s="116">
        <v>25</v>
      </c>
      <c r="L246" s="115">
        <f t="shared" si="75"/>
        <v>1578.5</v>
      </c>
      <c r="M246" s="116">
        <f t="shared" si="76"/>
        <v>3904.9999999999995</v>
      </c>
      <c r="N246" s="115">
        <f>+I246*1.15%</f>
        <v>632.5</v>
      </c>
      <c r="O246" s="115">
        <f t="shared" si="77"/>
        <v>1672</v>
      </c>
      <c r="P246" s="115">
        <f t="shared" si="78"/>
        <v>3899.5000000000005</v>
      </c>
      <c r="Q246" s="105">
        <v>0</v>
      </c>
      <c r="R246" s="115">
        <f t="shared" si="79"/>
        <v>11712.5</v>
      </c>
      <c r="S246" s="115">
        <f t="shared" si="80"/>
        <v>5835.18</v>
      </c>
      <c r="T246" s="115">
        <f t="shared" si="81"/>
        <v>8437</v>
      </c>
      <c r="U246" s="117">
        <f t="shared" si="82"/>
        <v>49164.82</v>
      </c>
      <c r="V246" s="144">
        <v>112</v>
      </c>
    </row>
    <row r="247" spans="1:22" s="21" customFormat="1" ht="15" customHeight="1" thickBot="1" x14ac:dyDescent="0.35">
      <c r="A247" s="74"/>
      <c r="B247" s="109"/>
      <c r="C247" s="109"/>
      <c r="D247" s="109"/>
      <c r="E247" s="109"/>
      <c r="F247" s="109"/>
      <c r="G247" s="109"/>
      <c r="H247" s="109"/>
      <c r="I247" s="110">
        <f>SUM(I240:I246)</f>
        <v>433000</v>
      </c>
      <c r="J247" s="110">
        <f>SUM(J240:J246)</f>
        <v>30379.250000000004</v>
      </c>
      <c r="K247" s="110">
        <f t="shared" ref="K247:U247" si="83">SUM(K240:K246)</f>
        <v>175</v>
      </c>
      <c r="L247" s="110">
        <f t="shared" si="83"/>
        <v>12427.1</v>
      </c>
      <c r="M247" s="110">
        <f t="shared" si="83"/>
        <v>30743</v>
      </c>
      <c r="N247" s="110">
        <f t="shared" si="83"/>
        <v>4290.66</v>
      </c>
      <c r="O247" s="110">
        <f t="shared" si="83"/>
        <v>13163.2</v>
      </c>
      <c r="P247" s="110">
        <f t="shared" si="83"/>
        <v>30699.7</v>
      </c>
      <c r="Q247" s="110">
        <f>SUM(Q240:Q246)</f>
        <v>1512.45</v>
      </c>
      <c r="R247" s="110">
        <f t="shared" si="83"/>
        <v>91498.66</v>
      </c>
      <c r="S247" s="110">
        <f t="shared" si="83"/>
        <v>57657</v>
      </c>
      <c r="T247" s="110">
        <f t="shared" si="83"/>
        <v>65733.36</v>
      </c>
      <c r="U247" s="110">
        <f t="shared" si="83"/>
        <v>375343</v>
      </c>
      <c r="V247" s="111"/>
    </row>
    <row r="248" spans="1:22" s="21" customFormat="1" ht="8.1" customHeight="1" thickBot="1" x14ac:dyDescent="0.35">
      <c r="A248" s="30"/>
      <c r="B248" s="10"/>
      <c r="C248" s="9"/>
      <c r="D248" s="155"/>
      <c r="E248" s="155"/>
      <c r="F248" s="155"/>
      <c r="G248" s="155"/>
      <c r="H248" s="155"/>
      <c r="I248" s="136"/>
      <c r="J248" s="154"/>
      <c r="K248" s="154"/>
      <c r="L248" s="136"/>
      <c r="M248" s="154"/>
      <c r="N248" s="136"/>
      <c r="O248" s="136"/>
      <c r="P248" s="136"/>
      <c r="Q248" s="135"/>
      <c r="R248" s="136"/>
      <c r="S248" s="136"/>
      <c r="T248" s="136"/>
      <c r="U248" s="136"/>
      <c r="V248" s="32"/>
    </row>
    <row r="249" spans="1:22" s="21" customFormat="1" ht="15" customHeight="1" thickBot="1" x14ac:dyDescent="0.35">
      <c r="A249" s="35" t="s">
        <v>263</v>
      </c>
      <c r="B249" s="36"/>
      <c r="C249" s="36"/>
      <c r="D249" s="36"/>
      <c r="E249" s="37"/>
      <c r="F249" s="35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7"/>
    </row>
    <row r="250" spans="1:22" s="21" customFormat="1" ht="15" customHeight="1" x14ac:dyDescent="0.3">
      <c r="A250" s="54">
        <v>1</v>
      </c>
      <c r="B250" s="309" t="s">
        <v>264</v>
      </c>
      <c r="C250" s="288" t="s">
        <v>38</v>
      </c>
      <c r="D250" s="288" t="s">
        <v>265</v>
      </c>
      <c r="E250" s="56" t="s">
        <v>149</v>
      </c>
      <c r="F250" s="56" t="s">
        <v>36</v>
      </c>
      <c r="G250" s="310">
        <v>44835</v>
      </c>
      <c r="H250" s="310">
        <v>45017</v>
      </c>
      <c r="I250" s="140">
        <v>75000</v>
      </c>
      <c r="J250" s="141">
        <v>6309.38</v>
      </c>
      <c r="K250" s="141">
        <v>25</v>
      </c>
      <c r="L250" s="140">
        <f>+I250*2.87%</f>
        <v>2152.5</v>
      </c>
      <c r="M250" s="141">
        <f>+I250*7.1%</f>
        <v>5324.9999999999991</v>
      </c>
      <c r="N250" s="140">
        <v>748.08</v>
      </c>
      <c r="O250" s="140">
        <f>+I250*3.04%</f>
        <v>2280</v>
      </c>
      <c r="P250" s="140">
        <f>+I250*7.09%</f>
        <v>5317.5</v>
      </c>
      <c r="Q250" s="142">
        <v>0</v>
      </c>
      <c r="R250" s="140">
        <f>SUM(K250:P250)</f>
        <v>15848.08</v>
      </c>
      <c r="S250" s="140">
        <f>+J250+K250+L250+O250+Q250</f>
        <v>10766.880000000001</v>
      </c>
      <c r="T250" s="140">
        <f>+M250+N250+P250</f>
        <v>11390.579999999998</v>
      </c>
      <c r="U250" s="143">
        <f>+I250-S250</f>
        <v>64233.119999999995</v>
      </c>
      <c r="V250" s="120">
        <v>112</v>
      </c>
    </row>
    <row r="251" spans="1:22" s="21" customFormat="1" ht="20.100000000000001" customHeight="1" x14ac:dyDescent="0.3">
      <c r="A251" s="54">
        <v>2</v>
      </c>
      <c r="B251" s="309" t="s">
        <v>266</v>
      </c>
      <c r="C251" s="288" t="s">
        <v>38</v>
      </c>
      <c r="D251" s="288" t="s">
        <v>265</v>
      </c>
      <c r="E251" s="56" t="s">
        <v>267</v>
      </c>
      <c r="F251" s="56" t="s">
        <v>36</v>
      </c>
      <c r="G251" s="310">
        <v>44835</v>
      </c>
      <c r="H251" s="310">
        <v>45017</v>
      </c>
      <c r="I251" s="49">
        <v>36000</v>
      </c>
      <c r="J251" s="50">
        <v>0</v>
      </c>
      <c r="K251" s="50">
        <v>25</v>
      </c>
      <c r="L251" s="49">
        <f>+I251*2.87%</f>
        <v>1033.2</v>
      </c>
      <c r="M251" s="50">
        <f>+I251*7.1%</f>
        <v>2555.9999999999995</v>
      </c>
      <c r="N251" s="49">
        <f>+I251*1.15%</f>
        <v>414</v>
      </c>
      <c r="O251" s="49">
        <f>+I251*3.04%</f>
        <v>1094.4000000000001</v>
      </c>
      <c r="P251" s="49">
        <f>+I251*7.09%</f>
        <v>2552.4</v>
      </c>
      <c r="Q251" s="51">
        <v>0</v>
      </c>
      <c r="R251" s="49">
        <f>SUM(K251:P251)</f>
        <v>7675</v>
      </c>
      <c r="S251" s="49">
        <f>+J251+K251+L251+O251+Q251</f>
        <v>2152.6000000000004</v>
      </c>
      <c r="T251" s="49">
        <f>+M251+N251+P251</f>
        <v>5522.4</v>
      </c>
      <c r="U251" s="52">
        <f>+I251-S251</f>
        <v>33847.4</v>
      </c>
      <c r="V251" s="53">
        <v>112</v>
      </c>
    </row>
    <row r="252" spans="1:22" s="21" customFormat="1" ht="20.100000000000001" customHeight="1" thickBot="1" x14ac:dyDescent="0.35">
      <c r="A252" s="65">
        <v>3</v>
      </c>
      <c r="B252" s="309" t="s">
        <v>268</v>
      </c>
      <c r="C252" s="288" t="s">
        <v>38</v>
      </c>
      <c r="D252" s="288" t="s">
        <v>265</v>
      </c>
      <c r="E252" s="56" t="s">
        <v>267</v>
      </c>
      <c r="F252" s="56" t="s">
        <v>36</v>
      </c>
      <c r="G252" s="310">
        <v>44835</v>
      </c>
      <c r="H252" s="310">
        <v>45017</v>
      </c>
      <c r="I252" s="57">
        <v>28000</v>
      </c>
      <c r="J252" s="58">
        <v>0</v>
      </c>
      <c r="K252" s="58">
        <v>25</v>
      </c>
      <c r="L252" s="57">
        <f>+I252*2.87%</f>
        <v>803.6</v>
      </c>
      <c r="M252" s="58">
        <f>+I252*7.1%</f>
        <v>1987.9999999999998</v>
      </c>
      <c r="N252" s="57">
        <f>+I252*1.15%</f>
        <v>322</v>
      </c>
      <c r="O252" s="57">
        <f>+I252*3.04%</f>
        <v>851.2</v>
      </c>
      <c r="P252" s="57">
        <f>+I252*7.09%</f>
        <v>1985.2</v>
      </c>
      <c r="Q252" s="59">
        <v>0</v>
      </c>
      <c r="R252" s="57">
        <f>SUM(K252:P252)</f>
        <v>5975</v>
      </c>
      <c r="S252" s="57">
        <f>+J252+K252+L252+O252+Q252</f>
        <v>1679.8000000000002</v>
      </c>
      <c r="T252" s="57">
        <f>+M252+N252+P252</f>
        <v>4295.2</v>
      </c>
      <c r="U252" s="60">
        <f>+I252-S252</f>
        <v>26320.2</v>
      </c>
      <c r="V252" s="61">
        <v>112</v>
      </c>
    </row>
    <row r="253" spans="1:22" s="21" customFormat="1" ht="15" customHeight="1" thickBot="1" x14ac:dyDescent="0.35">
      <c r="A253" s="109"/>
      <c r="B253" s="109"/>
      <c r="C253" s="109"/>
      <c r="D253" s="109"/>
      <c r="E253" s="109"/>
      <c r="F253" s="109"/>
      <c r="G253" s="109"/>
      <c r="H253" s="109"/>
      <c r="I253" s="110">
        <f>SUM(I250:I252)</f>
        <v>139000</v>
      </c>
      <c r="J253" s="110">
        <f t="shared" ref="J253:U253" si="84">SUM(J250:J252)</f>
        <v>6309.38</v>
      </c>
      <c r="K253" s="110">
        <f t="shared" si="84"/>
        <v>75</v>
      </c>
      <c r="L253" s="110">
        <f t="shared" si="84"/>
        <v>3989.2999999999997</v>
      </c>
      <c r="M253" s="110">
        <f t="shared" si="84"/>
        <v>9868.9999999999982</v>
      </c>
      <c r="N253" s="110">
        <f t="shared" si="84"/>
        <v>1484.08</v>
      </c>
      <c r="O253" s="110">
        <f t="shared" si="84"/>
        <v>4225.6000000000004</v>
      </c>
      <c r="P253" s="110">
        <f t="shared" si="84"/>
        <v>9855.1</v>
      </c>
      <c r="Q253" s="110">
        <f t="shared" si="84"/>
        <v>0</v>
      </c>
      <c r="R253" s="110">
        <f t="shared" si="84"/>
        <v>29498.080000000002</v>
      </c>
      <c r="S253" s="110">
        <f t="shared" si="84"/>
        <v>14599.280000000002</v>
      </c>
      <c r="T253" s="110">
        <f t="shared" si="84"/>
        <v>21208.179999999997</v>
      </c>
      <c r="U253" s="110">
        <f t="shared" si="84"/>
        <v>124400.71999999999</v>
      </c>
      <c r="V253" s="110"/>
    </row>
    <row r="254" spans="1:22" s="21" customFormat="1" ht="8.1" customHeight="1" thickBot="1" x14ac:dyDescent="0.35">
      <c r="A254" s="30"/>
      <c r="B254" s="155"/>
      <c r="C254" s="155"/>
      <c r="D254" s="155"/>
      <c r="E254" s="155"/>
      <c r="F254" s="155"/>
      <c r="G254" s="155"/>
      <c r="H254" s="155"/>
      <c r="I254" s="136"/>
      <c r="J254" s="154"/>
      <c r="K254" s="154"/>
      <c r="L254" s="136"/>
      <c r="M254" s="154"/>
      <c r="N254" s="136"/>
      <c r="O254" s="136"/>
      <c r="P254" s="136"/>
      <c r="Q254" s="135"/>
      <c r="R254" s="136"/>
      <c r="S254" s="136"/>
      <c r="T254" s="136"/>
      <c r="U254" s="136"/>
      <c r="V254" s="32"/>
    </row>
    <row r="255" spans="1:22" s="21" customFormat="1" ht="18" customHeight="1" thickBot="1" x14ac:dyDescent="0.35">
      <c r="A255" s="145" t="s">
        <v>269</v>
      </c>
      <c r="B255" s="36"/>
      <c r="C255" s="36"/>
      <c r="D255" s="36"/>
      <c r="E255" s="36"/>
      <c r="F255" s="37"/>
      <c r="G255" s="311"/>
      <c r="H255" s="312"/>
      <c r="I255" s="312"/>
      <c r="J255" s="312"/>
      <c r="K255" s="312"/>
      <c r="L255" s="312"/>
      <c r="M255" s="312"/>
      <c r="N255" s="312"/>
      <c r="O255" s="312"/>
      <c r="P255" s="312"/>
      <c r="Q255" s="312"/>
      <c r="R255" s="312"/>
      <c r="S255" s="312"/>
      <c r="T255" s="312"/>
      <c r="U255" s="312"/>
      <c r="V255" s="313"/>
    </row>
    <row r="256" spans="1:22" s="21" customFormat="1" ht="39.950000000000003" customHeight="1" x14ac:dyDescent="0.3">
      <c r="A256" s="42">
        <v>1</v>
      </c>
      <c r="B256" s="314" t="s">
        <v>270</v>
      </c>
      <c r="C256" s="42" t="s">
        <v>38</v>
      </c>
      <c r="D256" s="54" t="s">
        <v>269</v>
      </c>
      <c r="E256" s="138" t="s">
        <v>149</v>
      </c>
      <c r="F256" s="138" t="s">
        <v>36</v>
      </c>
      <c r="G256" s="46">
        <v>44896</v>
      </c>
      <c r="H256" s="46">
        <v>45078</v>
      </c>
      <c r="I256" s="223">
        <v>80000</v>
      </c>
      <c r="J256" s="141">
        <v>7400.87</v>
      </c>
      <c r="K256" s="141">
        <v>25</v>
      </c>
      <c r="L256" s="140">
        <f>+I256*2.87%</f>
        <v>2296</v>
      </c>
      <c r="M256" s="141">
        <f>+I256*7.1%</f>
        <v>5679.9999999999991</v>
      </c>
      <c r="N256" s="140">
        <v>748.08</v>
      </c>
      <c r="O256" s="140">
        <f>+I256*3.04%</f>
        <v>2432</v>
      </c>
      <c r="P256" s="140">
        <f>+I256*7.09%</f>
        <v>5672</v>
      </c>
      <c r="Q256" s="142">
        <v>0</v>
      </c>
      <c r="R256" s="140">
        <f>SUM(K256:P256)</f>
        <v>16853.080000000002</v>
      </c>
      <c r="S256" s="140">
        <f>+J256+K256+L256+O256+Q256</f>
        <v>12153.869999999999</v>
      </c>
      <c r="T256" s="140">
        <f>+M256+N256+P256</f>
        <v>12100.079999999998</v>
      </c>
      <c r="U256" s="143">
        <f>+I256-S256</f>
        <v>67846.13</v>
      </c>
      <c r="V256" s="120">
        <v>112</v>
      </c>
    </row>
    <row r="257" spans="1:22" s="21" customFormat="1" ht="50.1" customHeight="1" x14ac:dyDescent="0.3">
      <c r="A257" s="54">
        <v>2</v>
      </c>
      <c r="B257" s="215" t="s">
        <v>271</v>
      </c>
      <c r="C257" s="54" t="s">
        <v>34</v>
      </c>
      <c r="D257" s="54" t="s">
        <v>269</v>
      </c>
      <c r="E257" s="212" t="s">
        <v>272</v>
      </c>
      <c r="F257" s="56" t="s">
        <v>36</v>
      </c>
      <c r="G257" s="46">
        <v>44774</v>
      </c>
      <c r="H257" s="46">
        <v>44958</v>
      </c>
      <c r="I257" s="315">
        <v>35000</v>
      </c>
      <c r="J257" s="58">
        <v>0</v>
      </c>
      <c r="K257" s="122">
        <v>25</v>
      </c>
      <c r="L257" s="121">
        <f>+I257*2.87%</f>
        <v>1004.5</v>
      </c>
      <c r="M257" s="122">
        <f>+I257*7.1%</f>
        <v>2485</v>
      </c>
      <c r="N257" s="57">
        <f>+I257*1.15%</f>
        <v>402.5</v>
      </c>
      <c r="O257" s="57">
        <f>+I257*3.04%</f>
        <v>1064</v>
      </c>
      <c r="P257" s="57">
        <f>+I257*7.09%</f>
        <v>2481.5</v>
      </c>
      <c r="Q257" s="59">
        <v>0</v>
      </c>
      <c r="R257" s="57">
        <f>SUM(L257,M257,N257,O257,P257)</f>
        <v>7437.5</v>
      </c>
      <c r="S257" s="57">
        <f>SUM(J257,K257,L257,O257,Q257)</f>
        <v>2093.5</v>
      </c>
      <c r="T257" s="57">
        <f>SUM(M257,N257,P257)</f>
        <v>5369</v>
      </c>
      <c r="U257" s="60">
        <f>I257-S257</f>
        <v>32906.5</v>
      </c>
      <c r="V257" s="61">
        <v>112</v>
      </c>
    </row>
    <row r="258" spans="1:22" s="21" customFormat="1" ht="50.1" customHeight="1" x14ac:dyDescent="0.3">
      <c r="A258" s="54">
        <v>3</v>
      </c>
      <c r="B258" s="316" t="s">
        <v>273</v>
      </c>
      <c r="C258" s="54" t="s">
        <v>34</v>
      </c>
      <c r="D258" s="54" t="s">
        <v>269</v>
      </c>
      <c r="E258" s="212" t="s">
        <v>272</v>
      </c>
      <c r="F258" s="56" t="s">
        <v>36</v>
      </c>
      <c r="G258" s="125">
        <v>44805</v>
      </c>
      <c r="H258" s="125">
        <v>44986</v>
      </c>
      <c r="I258" s="315">
        <v>35000</v>
      </c>
      <c r="J258" s="58">
        <v>0</v>
      </c>
      <c r="K258" s="122">
        <v>25</v>
      </c>
      <c r="L258" s="121">
        <f t="shared" ref="L258:L268" si="85">+I258*2.87%</f>
        <v>1004.5</v>
      </c>
      <c r="M258" s="122">
        <f t="shared" ref="M258:M268" si="86">+I258*7.1%</f>
        <v>2485</v>
      </c>
      <c r="N258" s="57">
        <f t="shared" ref="N258:N268" si="87">+I258*1.15%</f>
        <v>402.5</v>
      </c>
      <c r="O258" s="57">
        <f t="shared" ref="O258:O268" si="88">+I258*3.04%</f>
        <v>1064</v>
      </c>
      <c r="P258" s="57">
        <f t="shared" ref="P258:P268" si="89">+I258*7.09%</f>
        <v>2481.5</v>
      </c>
      <c r="Q258" s="59">
        <v>0</v>
      </c>
      <c r="R258" s="57">
        <f t="shared" ref="R258:R268" si="90">SUM(L258,M258,N258,O258,P258)</f>
        <v>7437.5</v>
      </c>
      <c r="S258" s="57">
        <f t="shared" ref="S258:S268" si="91">SUM(J258,K258,L258,O258,Q258)</f>
        <v>2093.5</v>
      </c>
      <c r="T258" s="57">
        <f t="shared" ref="T258:T268" si="92">SUM(M258,N258,P258)</f>
        <v>5369</v>
      </c>
      <c r="U258" s="60">
        <f t="shared" ref="U258:U268" si="93">I258-S258</f>
        <v>32906.5</v>
      </c>
      <c r="V258" s="61">
        <v>112</v>
      </c>
    </row>
    <row r="259" spans="1:22" s="21" customFormat="1" ht="50.1" customHeight="1" x14ac:dyDescent="0.3">
      <c r="A259" s="54">
        <v>4</v>
      </c>
      <c r="B259" s="215" t="s">
        <v>274</v>
      </c>
      <c r="C259" s="54" t="s">
        <v>34</v>
      </c>
      <c r="D259" s="54" t="s">
        <v>269</v>
      </c>
      <c r="E259" s="212" t="s">
        <v>272</v>
      </c>
      <c r="F259" s="56" t="s">
        <v>36</v>
      </c>
      <c r="G259" s="125">
        <v>44805</v>
      </c>
      <c r="H259" s="125">
        <v>44986</v>
      </c>
      <c r="I259" s="315">
        <v>35000</v>
      </c>
      <c r="J259" s="58">
        <v>0</v>
      </c>
      <c r="K259" s="122">
        <v>25</v>
      </c>
      <c r="L259" s="121">
        <f t="shared" si="85"/>
        <v>1004.5</v>
      </c>
      <c r="M259" s="122">
        <f t="shared" si="86"/>
        <v>2485</v>
      </c>
      <c r="N259" s="57">
        <f t="shared" si="87"/>
        <v>402.5</v>
      </c>
      <c r="O259" s="57">
        <f t="shared" si="88"/>
        <v>1064</v>
      </c>
      <c r="P259" s="57">
        <f t="shared" si="89"/>
        <v>2481.5</v>
      </c>
      <c r="Q259" s="59">
        <v>0</v>
      </c>
      <c r="R259" s="57">
        <f t="shared" si="90"/>
        <v>7437.5</v>
      </c>
      <c r="S259" s="57">
        <f t="shared" si="91"/>
        <v>2093.5</v>
      </c>
      <c r="T259" s="57">
        <f t="shared" si="92"/>
        <v>5369</v>
      </c>
      <c r="U259" s="60">
        <f t="shared" si="93"/>
        <v>32906.5</v>
      </c>
      <c r="V259" s="61">
        <v>112</v>
      </c>
    </row>
    <row r="260" spans="1:22" ht="30" customHeight="1" x14ac:dyDescent="0.3">
      <c r="A260" s="54">
        <v>5</v>
      </c>
      <c r="B260" s="215" t="s">
        <v>275</v>
      </c>
      <c r="C260" s="54" t="s">
        <v>38</v>
      </c>
      <c r="D260" s="54" t="s">
        <v>269</v>
      </c>
      <c r="E260" s="212" t="s">
        <v>276</v>
      </c>
      <c r="F260" s="56" t="s">
        <v>36</v>
      </c>
      <c r="G260" s="125">
        <v>44835</v>
      </c>
      <c r="H260" s="125">
        <v>45017</v>
      </c>
      <c r="I260" s="315">
        <v>35000</v>
      </c>
      <c r="J260" s="58">
        <v>0</v>
      </c>
      <c r="K260" s="122">
        <v>25</v>
      </c>
      <c r="L260" s="121">
        <f>+I260*2.87%</f>
        <v>1004.5</v>
      </c>
      <c r="M260" s="122">
        <f>+I260*7.1%</f>
        <v>2485</v>
      </c>
      <c r="N260" s="57">
        <f>+I260*1.15%</f>
        <v>402.5</v>
      </c>
      <c r="O260" s="57">
        <f>+I260*3.04%</f>
        <v>1064</v>
      </c>
      <c r="P260" s="57">
        <f>+I260*7.09%</f>
        <v>2481.5</v>
      </c>
      <c r="Q260" s="59">
        <v>1512.45</v>
      </c>
      <c r="R260" s="57">
        <f>SUM(L260,M260,N260,O260,P260)</f>
        <v>7437.5</v>
      </c>
      <c r="S260" s="57">
        <f>SUM(J260,K260,L260,O260,Q260)</f>
        <v>3605.95</v>
      </c>
      <c r="T260" s="57">
        <f>SUM(M260,N260,P260)</f>
        <v>5369</v>
      </c>
      <c r="U260" s="60">
        <f>I260-S260</f>
        <v>31394.05</v>
      </c>
      <c r="V260" s="61">
        <v>112</v>
      </c>
    </row>
    <row r="261" spans="1:22" s="21" customFormat="1" ht="30" customHeight="1" x14ac:dyDescent="0.3">
      <c r="A261" s="54">
        <v>6</v>
      </c>
      <c r="B261" s="215" t="s">
        <v>277</v>
      </c>
      <c r="C261" s="54" t="s">
        <v>34</v>
      </c>
      <c r="D261" s="54" t="s">
        <v>269</v>
      </c>
      <c r="E261" s="212" t="s">
        <v>272</v>
      </c>
      <c r="F261" s="56" t="s">
        <v>36</v>
      </c>
      <c r="G261" s="125">
        <v>44805</v>
      </c>
      <c r="H261" s="125">
        <v>44986</v>
      </c>
      <c r="I261" s="315">
        <v>35000</v>
      </c>
      <c r="J261" s="58">
        <v>0</v>
      </c>
      <c r="K261" s="122">
        <v>25</v>
      </c>
      <c r="L261" s="121">
        <f t="shared" si="85"/>
        <v>1004.5</v>
      </c>
      <c r="M261" s="122">
        <f t="shared" si="86"/>
        <v>2485</v>
      </c>
      <c r="N261" s="57">
        <f t="shared" si="87"/>
        <v>402.5</v>
      </c>
      <c r="O261" s="57">
        <f t="shared" si="88"/>
        <v>1064</v>
      </c>
      <c r="P261" s="57">
        <f t="shared" si="89"/>
        <v>2481.5</v>
      </c>
      <c r="Q261" s="59">
        <v>0</v>
      </c>
      <c r="R261" s="57">
        <f t="shared" si="90"/>
        <v>7437.5</v>
      </c>
      <c r="S261" s="57">
        <f t="shared" si="91"/>
        <v>2093.5</v>
      </c>
      <c r="T261" s="57">
        <f t="shared" si="92"/>
        <v>5369</v>
      </c>
      <c r="U261" s="60">
        <f t="shared" si="93"/>
        <v>32906.5</v>
      </c>
      <c r="V261" s="61">
        <v>112</v>
      </c>
    </row>
    <row r="262" spans="1:22" s="21" customFormat="1" ht="50.1" customHeight="1" x14ac:dyDescent="0.3">
      <c r="A262" s="54">
        <v>7</v>
      </c>
      <c r="B262" s="215" t="s">
        <v>278</v>
      </c>
      <c r="C262" s="54" t="s">
        <v>38</v>
      </c>
      <c r="D262" s="54" t="s">
        <v>269</v>
      </c>
      <c r="E262" s="212" t="s">
        <v>276</v>
      </c>
      <c r="F262" s="56" t="s">
        <v>36</v>
      </c>
      <c r="G262" s="125">
        <v>44805</v>
      </c>
      <c r="H262" s="125">
        <v>44986</v>
      </c>
      <c r="I262" s="315">
        <v>30000</v>
      </c>
      <c r="J262" s="58">
        <v>0</v>
      </c>
      <c r="K262" s="122">
        <v>25</v>
      </c>
      <c r="L262" s="121">
        <f t="shared" si="85"/>
        <v>861</v>
      </c>
      <c r="M262" s="122">
        <f t="shared" si="86"/>
        <v>2130</v>
      </c>
      <c r="N262" s="57">
        <f t="shared" si="87"/>
        <v>345</v>
      </c>
      <c r="O262" s="57">
        <f t="shared" si="88"/>
        <v>912</v>
      </c>
      <c r="P262" s="57">
        <f t="shared" si="89"/>
        <v>2127</v>
      </c>
      <c r="Q262" s="59">
        <v>0</v>
      </c>
      <c r="R262" s="57">
        <f t="shared" si="90"/>
        <v>6375</v>
      </c>
      <c r="S262" s="57">
        <f t="shared" si="91"/>
        <v>1798</v>
      </c>
      <c r="T262" s="57">
        <f t="shared" si="92"/>
        <v>4602</v>
      </c>
      <c r="U262" s="60">
        <f t="shared" si="93"/>
        <v>28202</v>
      </c>
      <c r="V262" s="61">
        <v>112</v>
      </c>
    </row>
    <row r="263" spans="1:22" s="21" customFormat="1" ht="50.1" customHeight="1" x14ac:dyDescent="0.3">
      <c r="A263" s="54">
        <v>8</v>
      </c>
      <c r="B263" s="215" t="s">
        <v>279</v>
      </c>
      <c r="C263" s="54" t="s">
        <v>34</v>
      </c>
      <c r="D263" s="54" t="s">
        <v>269</v>
      </c>
      <c r="E263" s="212" t="s">
        <v>272</v>
      </c>
      <c r="F263" s="56" t="s">
        <v>36</v>
      </c>
      <c r="G263" s="125">
        <v>44805</v>
      </c>
      <c r="H263" s="125">
        <v>44986</v>
      </c>
      <c r="I263" s="315">
        <v>35000</v>
      </c>
      <c r="J263" s="58">
        <v>0</v>
      </c>
      <c r="K263" s="122">
        <v>25</v>
      </c>
      <c r="L263" s="121">
        <f>+I263*2.87%</f>
        <v>1004.5</v>
      </c>
      <c r="M263" s="122">
        <f>+I263*7.1%</f>
        <v>2485</v>
      </c>
      <c r="N263" s="57">
        <f>+I263*1.15%</f>
        <v>402.5</v>
      </c>
      <c r="O263" s="57">
        <f>+I263*3.04%</f>
        <v>1064</v>
      </c>
      <c r="P263" s="57">
        <f>+I263*7.09%</f>
        <v>2481.5</v>
      </c>
      <c r="Q263" s="59">
        <v>0</v>
      </c>
      <c r="R263" s="57">
        <f>SUM(L263,M263,N263,O263,P263)</f>
        <v>7437.5</v>
      </c>
      <c r="S263" s="57">
        <f>SUM(J263,K263,L263,O263,Q263)</f>
        <v>2093.5</v>
      </c>
      <c r="T263" s="57">
        <f>SUM(M263,N263,P263)</f>
        <v>5369</v>
      </c>
      <c r="U263" s="60">
        <f>I263-S263</f>
        <v>32906.5</v>
      </c>
      <c r="V263" s="61">
        <v>112</v>
      </c>
    </row>
    <row r="264" spans="1:22" s="21" customFormat="1" ht="50.1" customHeight="1" x14ac:dyDescent="0.3">
      <c r="A264" s="54">
        <v>9</v>
      </c>
      <c r="B264" s="215" t="s">
        <v>280</v>
      </c>
      <c r="C264" s="54" t="s">
        <v>34</v>
      </c>
      <c r="D264" s="54" t="s">
        <v>269</v>
      </c>
      <c r="E264" s="212" t="s">
        <v>272</v>
      </c>
      <c r="F264" s="56" t="s">
        <v>36</v>
      </c>
      <c r="G264" s="125">
        <v>44805</v>
      </c>
      <c r="H264" s="125">
        <v>44986</v>
      </c>
      <c r="I264" s="315">
        <v>35000</v>
      </c>
      <c r="J264" s="58">
        <v>0</v>
      </c>
      <c r="K264" s="122">
        <v>25</v>
      </c>
      <c r="L264" s="121">
        <f t="shared" si="85"/>
        <v>1004.5</v>
      </c>
      <c r="M264" s="122">
        <f t="shared" si="86"/>
        <v>2485</v>
      </c>
      <c r="N264" s="57">
        <f t="shared" si="87"/>
        <v>402.5</v>
      </c>
      <c r="O264" s="57">
        <f t="shared" si="88"/>
        <v>1064</v>
      </c>
      <c r="P264" s="57">
        <f t="shared" si="89"/>
        <v>2481.5</v>
      </c>
      <c r="Q264" s="59">
        <v>0</v>
      </c>
      <c r="R264" s="57">
        <f t="shared" si="90"/>
        <v>7437.5</v>
      </c>
      <c r="S264" s="57">
        <f t="shared" si="91"/>
        <v>2093.5</v>
      </c>
      <c r="T264" s="57">
        <f t="shared" si="92"/>
        <v>5369</v>
      </c>
      <c r="U264" s="60">
        <f t="shared" si="93"/>
        <v>32906.5</v>
      </c>
      <c r="V264" s="61">
        <v>112</v>
      </c>
    </row>
    <row r="265" spans="1:22" s="21" customFormat="1" ht="50.1" customHeight="1" x14ac:dyDescent="0.3">
      <c r="A265" s="54">
        <v>10</v>
      </c>
      <c r="B265" s="215" t="s">
        <v>281</v>
      </c>
      <c r="C265" s="54" t="s">
        <v>34</v>
      </c>
      <c r="D265" s="54" t="s">
        <v>269</v>
      </c>
      <c r="E265" s="212" t="s">
        <v>272</v>
      </c>
      <c r="F265" s="56" t="s">
        <v>36</v>
      </c>
      <c r="G265" s="46">
        <v>44774</v>
      </c>
      <c r="H265" s="46">
        <v>44958</v>
      </c>
      <c r="I265" s="315">
        <v>35000</v>
      </c>
      <c r="J265" s="58">
        <v>0</v>
      </c>
      <c r="K265" s="122">
        <v>25</v>
      </c>
      <c r="L265" s="121">
        <f t="shared" si="85"/>
        <v>1004.5</v>
      </c>
      <c r="M265" s="122">
        <f t="shared" si="86"/>
        <v>2485</v>
      </c>
      <c r="N265" s="57">
        <f t="shared" si="87"/>
        <v>402.5</v>
      </c>
      <c r="O265" s="57">
        <f t="shared" si="88"/>
        <v>1064</v>
      </c>
      <c r="P265" s="57">
        <f t="shared" si="89"/>
        <v>2481.5</v>
      </c>
      <c r="Q265" s="59">
        <v>0</v>
      </c>
      <c r="R265" s="57">
        <f t="shared" si="90"/>
        <v>7437.5</v>
      </c>
      <c r="S265" s="57">
        <f t="shared" si="91"/>
        <v>2093.5</v>
      </c>
      <c r="T265" s="57">
        <f t="shared" si="92"/>
        <v>5369</v>
      </c>
      <c r="U265" s="60">
        <f t="shared" si="93"/>
        <v>32906.5</v>
      </c>
      <c r="V265" s="61">
        <v>112</v>
      </c>
    </row>
    <row r="266" spans="1:22" s="21" customFormat="1" ht="50.1" customHeight="1" x14ac:dyDescent="0.3">
      <c r="A266" s="54">
        <v>11</v>
      </c>
      <c r="B266" s="215" t="s">
        <v>282</v>
      </c>
      <c r="C266" s="54" t="s">
        <v>34</v>
      </c>
      <c r="D266" s="54" t="s">
        <v>269</v>
      </c>
      <c r="E266" s="212" t="s">
        <v>272</v>
      </c>
      <c r="F266" s="56" t="s">
        <v>36</v>
      </c>
      <c r="G266" s="310">
        <v>44835</v>
      </c>
      <c r="H266" s="310">
        <v>45017</v>
      </c>
      <c r="I266" s="315">
        <v>35000</v>
      </c>
      <c r="J266" s="58">
        <v>0</v>
      </c>
      <c r="K266" s="122">
        <v>25</v>
      </c>
      <c r="L266" s="121">
        <f>+I266*2.87%</f>
        <v>1004.5</v>
      </c>
      <c r="M266" s="122">
        <f>+I266*7.1%</f>
        <v>2485</v>
      </c>
      <c r="N266" s="57">
        <f>+I266*1.15%</f>
        <v>402.5</v>
      </c>
      <c r="O266" s="57">
        <f>+I266*3.04%</f>
        <v>1064</v>
      </c>
      <c r="P266" s="57">
        <f>+I266*7.09%</f>
        <v>2481.5</v>
      </c>
      <c r="Q266" s="59">
        <v>0</v>
      </c>
      <c r="R266" s="57">
        <f>SUM(L266,M266,N266,O266,P266)</f>
        <v>7437.5</v>
      </c>
      <c r="S266" s="57">
        <f>SUM(J266,K266,L266,O266,Q266)</f>
        <v>2093.5</v>
      </c>
      <c r="T266" s="57">
        <f>SUM(M266,N266,P266)</f>
        <v>5369</v>
      </c>
      <c r="U266" s="60">
        <f>I266-S266</f>
        <v>32906.5</v>
      </c>
      <c r="V266" s="61">
        <v>112</v>
      </c>
    </row>
    <row r="267" spans="1:22" s="21" customFormat="1" ht="50.1" customHeight="1" x14ac:dyDescent="0.3">
      <c r="A267" s="54">
        <v>12</v>
      </c>
      <c r="B267" s="215" t="s">
        <v>283</v>
      </c>
      <c r="C267" s="54" t="s">
        <v>38</v>
      </c>
      <c r="D267" s="54" t="s">
        <v>269</v>
      </c>
      <c r="E267" s="212" t="s">
        <v>276</v>
      </c>
      <c r="F267" s="56" t="s">
        <v>36</v>
      </c>
      <c r="G267" s="46">
        <v>44866</v>
      </c>
      <c r="H267" s="46">
        <v>45047</v>
      </c>
      <c r="I267" s="315">
        <v>35000</v>
      </c>
      <c r="J267" s="58">
        <v>0</v>
      </c>
      <c r="K267" s="122">
        <v>25</v>
      </c>
      <c r="L267" s="121">
        <f t="shared" si="85"/>
        <v>1004.5</v>
      </c>
      <c r="M267" s="122">
        <f t="shared" si="86"/>
        <v>2485</v>
      </c>
      <c r="N267" s="57">
        <f t="shared" si="87"/>
        <v>402.5</v>
      </c>
      <c r="O267" s="57">
        <f t="shared" si="88"/>
        <v>1064</v>
      </c>
      <c r="P267" s="57">
        <f t="shared" si="89"/>
        <v>2481.5</v>
      </c>
      <c r="Q267" s="59">
        <v>0</v>
      </c>
      <c r="R267" s="57">
        <f t="shared" si="90"/>
        <v>7437.5</v>
      </c>
      <c r="S267" s="57">
        <f t="shared" si="91"/>
        <v>2093.5</v>
      </c>
      <c r="T267" s="57">
        <f t="shared" si="92"/>
        <v>5369</v>
      </c>
      <c r="U267" s="60">
        <f t="shared" si="93"/>
        <v>32906.5</v>
      </c>
      <c r="V267" s="61">
        <v>112</v>
      </c>
    </row>
    <row r="268" spans="1:22" s="21" customFormat="1" ht="50.1" customHeight="1" x14ac:dyDescent="0.3">
      <c r="A268" s="54">
        <v>13</v>
      </c>
      <c r="B268" s="123" t="s">
        <v>284</v>
      </c>
      <c r="C268" s="54" t="s">
        <v>38</v>
      </c>
      <c r="D268" s="54" t="s">
        <v>285</v>
      </c>
      <c r="E268" s="54" t="s">
        <v>286</v>
      </c>
      <c r="F268" s="56" t="s">
        <v>36</v>
      </c>
      <c r="G268" s="125">
        <v>44805</v>
      </c>
      <c r="H268" s="125">
        <v>44986</v>
      </c>
      <c r="I268" s="62">
        <v>31500</v>
      </c>
      <c r="J268" s="122">
        <v>0</v>
      </c>
      <c r="K268" s="122">
        <v>25</v>
      </c>
      <c r="L268" s="121">
        <f t="shared" si="85"/>
        <v>904.05</v>
      </c>
      <c r="M268" s="122">
        <f t="shared" si="86"/>
        <v>2236.5</v>
      </c>
      <c r="N268" s="57">
        <f t="shared" si="87"/>
        <v>362.25</v>
      </c>
      <c r="O268" s="57">
        <f t="shared" si="88"/>
        <v>957.6</v>
      </c>
      <c r="P268" s="57">
        <f t="shared" si="89"/>
        <v>2233.3500000000004</v>
      </c>
      <c r="Q268" s="59">
        <v>0</v>
      </c>
      <c r="R268" s="57">
        <f t="shared" si="90"/>
        <v>6693.7500000000009</v>
      </c>
      <c r="S268" s="57">
        <f t="shared" si="91"/>
        <v>1886.65</v>
      </c>
      <c r="T268" s="57">
        <f t="shared" si="92"/>
        <v>4832.1000000000004</v>
      </c>
      <c r="U268" s="60">
        <f t="shared" si="93"/>
        <v>29613.35</v>
      </c>
      <c r="V268" s="61">
        <v>112</v>
      </c>
    </row>
    <row r="269" spans="1:22" s="21" customFormat="1" ht="50.1" customHeight="1" thickBot="1" x14ac:dyDescent="0.35">
      <c r="A269" s="65">
        <v>14</v>
      </c>
      <c r="B269" s="317" t="s">
        <v>287</v>
      </c>
      <c r="C269" s="65" t="s">
        <v>34</v>
      </c>
      <c r="D269" s="65" t="s">
        <v>285</v>
      </c>
      <c r="E269" s="217" t="s">
        <v>272</v>
      </c>
      <c r="F269" s="66" t="s">
        <v>36</v>
      </c>
      <c r="G269" s="46">
        <v>44743</v>
      </c>
      <c r="H269" s="46">
        <v>44927</v>
      </c>
      <c r="I269" s="318">
        <v>30000</v>
      </c>
      <c r="J269" s="69">
        <v>0</v>
      </c>
      <c r="K269" s="149">
        <v>25</v>
      </c>
      <c r="L269" s="148">
        <f>+I269*2.87%</f>
        <v>861</v>
      </c>
      <c r="M269" s="149">
        <f>+I269*7.1%</f>
        <v>2130</v>
      </c>
      <c r="N269" s="70">
        <f>+I269*1.15%</f>
        <v>345</v>
      </c>
      <c r="O269" s="70">
        <f>+I269*3.04%</f>
        <v>912</v>
      </c>
      <c r="P269" s="70">
        <f>+I269*7.09%</f>
        <v>2127</v>
      </c>
      <c r="Q269" s="71">
        <v>0</v>
      </c>
      <c r="R269" s="70">
        <f>SUM(L269,M269,N269,O269,P269)</f>
        <v>6375</v>
      </c>
      <c r="S269" s="70">
        <f>SUM(J269,K269,L269,O269,Q269)</f>
        <v>1798</v>
      </c>
      <c r="T269" s="70">
        <f>SUM(M269,N269,P269)</f>
        <v>4602</v>
      </c>
      <c r="U269" s="72">
        <f>I269-S269</f>
        <v>28202</v>
      </c>
      <c r="V269" s="73">
        <v>112</v>
      </c>
    </row>
    <row r="270" spans="1:22" s="21" customFormat="1" ht="15" customHeight="1" thickBot="1" x14ac:dyDescent="0.35">
      <c r="A270" s="74"/>
      <c r="B270" s="109"/>
      <c r="C270" s="109"/>
      <c r="D270" s="109"/>
      <c r="E270" s="109"/>
      <c r="F270" s="109"/>
      <c r="G270" s="109"/>
      <c r="H270" s="109"/>
      <c r="I270" s="110">
        <f t="shared" ref="I270:U270" si="94">SUM(I256:I269)</f>
        <v>521500</v>
      </c>
      <c r="J270" s="110">
        <f t="shared" si="94"/>
        <v>7400.87</v>
      </c>
      <c r="K270" s="110">
        <f t="shared" si="94"/>
        <v>350</v>
      </c>
      <c r="L270" s="110">
        <f t="shared" si="94"/>
        <v>14967.05</v>
      </c>
      <c r="M270" s="110">
        <f t="shared" si="94"/>
        <v>37026.5</v>
      </c>
      <c r="N270" s="110">
        <f t="shared" si="94"/>
        <v>5825.33</v>
      </c>
      <c r="O270" s="110">
        <f t="shared" si="94"/>
        <v>15853.6</v>
      </c>
      <c r="P270" s="110">
        <f t="shared" si="94"/>
        <v>36974.35</v>
      </c>
      <c r="Q270" s="110">
        <f t="shared" si="94"/>
        <v>1512.45</v>
      </c>
      <c r="R270" s="110">
        <f t="shared" si="94"/>
        <v>110671.83</v>
      </c>
      <c r="S270" s="110">
        <f t="shared" si="94"/>
        <v>40083.97</v>
      </c>
      <c r="T270" s="110">
        <f t="shared" si="94"/>
        <v>79826.180000000008</v>
      </c>
      <c r="U270" s="110">
        <f t="shared" si="94"/>
        <v>481416.02999999997</v>
      </c>
      <c r="V270" s="111"/>
    </row>
    <row r="271" spans="1:22" s="5" customFormat="1" ht="8.1" customHeight="1" thickBot="1" x14ac:dyDescent="0.35">
      <c r="A271" s="1"/>
      <c r="B271" s="2"/>
      <c r="C271" s="1"/>
      <c r="D271" s="1"/>
      <c r="E271" s="1"/>
      <c r="F271" s="1"/>
      <c r="G271" s="1"/>
      <c r="H271" s="1"/>
      <c r="I271" s="2"/>
      <c r="J271" s="3"/>
      <c r="K271" s="3"/>
      <c r="L271" s="2"/>
      <c r="M271" s="3"/>
      <c r="N271" s="2"/>
      <c r="O271" s="2"/>
      <c r="P271" s="2"/>
      <c r="Q271" s="4"/>
      <c r="R271" s="2"/>
      <c r="S271" s="2"/>
      <c r="T271" s="2"/>
      <c r="U271" s="2"/>
      <c r="V271" s="2"/>
    </row>
    <row r="272" spans="1:22" s="21" customFormat="1" ht="18" customHeight="1" thickBot="1" x14ac:dyDescent="0.35">
      <c r="A272" s="16" t="s">
        <v>288</v>
      </c>
      <c r="B272" s="17"/>
      <c r="C272" s="17"/>
      <c r="D272" s="17"/>
      <c r="E272" s="17"/>
      <c r="F272" s="18"/>
      <c r="G272" s="311"/>
      <c r="H272" s="312"/>
      <c r="I272" s="312"/>
      <c r="J272" s="312"/>
      <c r="K272" s="312"/>
      <c r="L272" s="312"/>
      <c r="M272" s="312"/>
      <c r="N272" s="312"/>
      <c r="O272" s="312"/>
      <c r="P272" s="312"/>
      <c r="Q272" s="312"/>
      <c r="R272" s="312"/>
      <c r="S272" s="312"/>
      <c r="T272" s="312"/>
      <c r="U272" s="312"/>
      <c r="V272" s="313"/>
    </row>
    <row r="273" spans="1:22" s="21" customFormat="1" ht="30" customHeight="1" x14ac:dyDescent="0.3">
      <c r="A273" s="44">
        <v>1</v>
      </c>
      <c r="B273" s="319" t="s">
        <v>289</v>
      </c>
      <c r="C273" s="44" t="s">
        <v>38</v>
      </c>
      <c r="D273" s="44" t="s">
        <v>290</v>
      </c>
      <c r="E273" s="45" t="s">
        <v>149</v>
      </c>
      <c r="F273" s="45" t="s">
        <v>36</v>
      </c>
      <c r="G273" s="125">
        <v>44805</v>
      </c>
      <c r="H273" s="125">
        <v>44986</v>
      </c>
      <c r="I273" s="223">
        <v>80000</v>
      </c>
      <c r="J273" s="114">
        <v>7400.87</v>
      </c>
      <c r="K273" s="141">
        <v>25</v>
      </c>
      <c r="L273" s="140">
        <f>+I273*2.87%</f>
        <v>2296</v>
      </c>
      <c r="M273" s="141">
        <f>+I273*7.1%</f>
        <v>5679.9999999999991</v>
      </c>
      <c r="N273" s="57">
        <v>748.08</v>
      </c>
      <c r="O273" s="140">
        <f>+I273*3.04%</f>
        <v>2432</v>
      </c>
      <c r="P273" s="140">
        <f>+I273*7.09%</f>
        <v>5672</v>
      </c>
      <c r="Q273" s="142">
        <v>0</v>
      </c>
      <c r="R273" s="140">
        <f>SUM(K273:P273)</f>
        <v>16853.080000000002</v>
      </c>
      <c r="S273" s="140">
        <f>+J273+K273+L273+O273+Q273</f>
        <v>12153.869999999999</v>
      </c>
      <c r="T273" s="140">
        <f>+M273+N273+P273</f>
        <v>12100.079999999998</v>
      </c>
      <c r="U273" s="143">
        <f>+I273-S273</f>
        <v>67846.13</v>
      </c>
      <c r="V273" s="120">
        <v>112</v>
      </c>
    </row>
    <row r="274" spans="1:22" s="21" customFormat="1" ht="30" customHeight="1" x14ac:dyDescent="0.3">
      <c r="A274" s="54">
        <v>2</v>
      </c>
      <c r="B274" s="320" t="s">
        <v>291</v>
      </c>
      <c r="C274" s="54" t="s">
        <v>34</v>
      </c>
      <c r="D274" s="54" t="s">
        <v>290</v>
      </c>
      <c r="E274" s="56" t="s">
        <v>292</v>
      </c>
      <c r="F274" s="56" t="s">
        <v>36</v>
      </c>
      <c r="G274" s="46">
        <v>44866</v>
      </c>
      <c r="H274" s="46">
        <v>45047</v>
      </c>
      <c r="I274" s="315">
        <v>35000</v>
      </c>
      <c r="J274" s="58">
        <v>0</v>
      </c>
      <c r="K274" s="122">
        <v>25</v>
      </c>
      <c r="L274" s="121">
        <f>+I274*2.87%</f>
        <v>1004.5</v>
      </c>
      <c r="M274" s="122">
        <f>+I274*7.1%</f>
        <v>2485</v>
      </c>
      <c r="N274" s="57">
        <f>+I274*1.15%</f>
        <v>402.5</v>
      </c>
      <c r="O274" s="57">
        <f>+I274*3.04%</f>
        <v>1064</v>
      </c>
      <c r="P274" s="57">
        <f>+I274*7.09%</f>
        <v>2481.5</v>
      </c>
      <c r="Q274" s="59">
        <v>0</v>
      </c>
      <c r="R274" s="57">
        <f>SUM(K274:P274)</f>
        <v>7462.5</v>
      </c>
      <c r="S274" s="57">
        <f>+J274+K274+L274+O274+Q274</f>
        <v>2093.5</v>
      </c>
      <c r="T274" s="57">
        <f>+M274+N274+P274</f>
        <v>5369</v>
      </c>
      <c r="U274" s="60">
        <f>+I274-S274</f>
        <v>32906.5</v>
      </c>
      <c r="V274" s="61">
        <v>112</v>
      </c>
    </row>
    <row r="275" spans="1:22" s="21" customFormat="1" ht="30" customHeight="1" x14ac:dyDescent="0.3">
      <c r="A275" s="44">
        <v>3</v>
      </c>
      <c r="B275" s="321" t="s">
        <v>293</v>
      </c>
      <c r="C275" s="54" t="s">
        <v>34</v>
      </c>
      <c r="D275" s="54" t="s">
        <v>290</v>
      </c>
      <c r="E275" s="56" t="s">
        <v>292</v>
      </c>
      <c r="F275" s="56" t="s">
        <v>36</v>
      </c>
      <c r="G275" s="46">
        <v>44866</v>
      </c>
      <c r="H275" s="46">
        <v>45047</v>
      </c>
      <c r="I275" s="315">
        <v>31500</v>
      </c>
      <c r="J275" s="58">
        <v>0</v>
      </c>
      <c r="K275" s="122">
        <v>25</v>
      </c>
      <c r="L275" s="121">
        <f>+I275*2.87%</f>
        <v>904.05</v>
      </c>
      <c r="M275" s="122">
        <f>+I275*7.1%</f>
        <v>2236.5</v>
      </c>
      <c r="N275" s="57">
        <f>+I275*1.15%</f>
        <v>362.25</v>
      </c>
      <c r="O275" s="57">
        <f>+I275*3.04%</f>
        <v>957.6</v>
      </c>
      <c r="P275" s="57">
        <f>+I275*7.09%</f>
        <v>2233.3500000000004</v>
      </c>
      <c r="Q275" s="59">
        <v>0</v>
      </c>
      <c r="R275" s="57">
        <f>SUM(K275:P275)</f>
        <v>6718.7500000000009</v>
      </c>
      <c r="S275" s="57">
        <f>+J275+K275+L275+O275+Q275</f>
        <v>1886.65</v>
      </c>
      <c r="T275" s="57">
        <f>+M275+N275+P275</f>
        <v>4832.1000000000004</v>
      </c>
      <c r="U275" s="60">
        <f>+I275-S275</f>
        <v>29613.35</v>
      </c>
      <c r="V275" s="61">
        <v>112</v>
      </c>
    </row>
    <row r="276" spans="1:22" s="21" customFormat="1" ht="30" customHeight="1" thickBot="1" x14ac:dyDescent="0.35">
      <c r="A276" s="54">
        <v>4</v>
      </c>
      <c r="B276" s="322" t="s">
        <v>294</v>
      </c>
      <c r="C276" s="100" t="s">
        <v>34</v>
      </c>
      <c r="D276" s="65" t="s">
        <v>290</v>
      </c>
      <c r="E276" s="98" t="s">
        <v>292</v>
      </c>
      <c r="F276" s="98" t="s">
        <v>36</v>
      </c>
      <c r="G276" s="125">
        <v>44805</v>
      </c>
      <c r="H276" s="125">
        <v>44986</v>
      </c>
      <c r="I276" s="113">
        <v>31500</v>
      </c>
      <c r="J276" s="102">
        <v>0</v>
      </c>
      <c r="K276" s="102">
        <v>25</v>
      </c>
      <c r="L276" s="115">
        <f>+I276*2.87%</f>
        <v>904.05</v>
      </c>
      <c r="M276" s="116">
        <f>+I276*7.1%</f>
        <v>2236.5</v>
      </c>
      <c r="N276" s="115">
        <f>+I276*1.15%</f>
        <v>362.25</v>
      </c>
      <c r="O276" s="115">
        <f>+I276*3.04%</f>
        <v>957.6</v>
      </c>
      <c r="P276" s="115">
        <f>+I276*7.09%</f>
        <v>2233.3500000000004</v>
      </c>
      <c r="Q276" s="105">
        <v>0</v>
      </c>
      <c r="R276" s="115">
        <f>SUM(K276:P276)</f>
        <v>6718.7500000000009</v>
      </c>
      <c r="S276" s="115">
        <f>+J276+K276+L276+O276+Q276</f>
        <v>1886.65</v>
      </c>
      <c r="T276" s="115">
        <f>+M276+N276+P276</f>
        <v>4832.1000000000004</v>
      </c>
      <c r="U276" s="117">
        <f>+I276-S276</f>
        <v>29613.35</v>
      </c>
      <c r="V276" s="144">
        <v>112</v>
      </c>
    </row>
    <row r="277" spans="1:22" s="21" customFormat="1" ht="15" customHeight="1" thickBot="1" x14ac:dyDescent="0.35">
      <c r="A277" s="109"/>
      <c r="B277" s="109"/>
      <c r="C277" s="109"/>
      <c r="D277" s="109"/>
      <c r="E277" s="109"/>
      <c r="F277" s="109"/>
      <c r="G277" s="109"/>
      <c r="H277" s="109"/>
      <c r="I277" s="110">
        <f>SUM(I273:I276)</f>
        <v>178000</v>
      </c>
      <c r="J277" s="110">
        <f t="shared" ref="J277:U277" si="95">SUM(J273:J276)</f>
        <v>7400.87</v>
      </c>
      <c r="K277" s="110">
        <f t="shared" si="95"/>
        <v>100</v>
      </c>
      <c r="L277" s="110">
        <f t="shared" si="95"/>
        <v>5108.6000000000004</v>
      </c>
      <c r="M277" s="110">
        <f t="shared" si="95"/>
        <v>12638</v>
      </c>
      <c r="N277" s="110">
        <f t="shared" si="95"/>
        <v>1875.08</v>
      </c>
      <c r="O277" s="110">
        <f t="shared" si="95"/>
        <v>5411.2000000000007</v>
      </c>
      <c r="P277" s="110">
        <f t="shared" si="95"/>
        <v>12620.2</v>
      </c>
      <c r="Q277" s="110">
        <f t="shared" si="95"/>
        <v>0</v>
      </c>
      <c r="R277" s="110">
        <f t="shared" si="95"/>
        <v>37753.08</v>
      </c>
      <c r="S277" s="110">
        <f t="shared" si="95"/>
        <v>18020.669999999998</v>
      </c>
      <c r="T277" s="110">
        <f t="shared" si="95"/>
        <v>27133.279999999999</v>
      </c>
      <c r="U277" s="110">
        <f t="shared" si="95"/>
        <v>159979.33000000002</v>
      </c>
      <c r="V277" s="111"/>
    </row>
    <row r="278" spans="1:22" s="21" customFormat="1" ht="8.1" customHeight="1" thickBot="1" x14ac:dyDescent="0.35">
      <c r="A278" s="30"/>
      <c r="B278" s="155"/>
      <c r="C278" s="155"/>
      <c r="D278" s="155"/>
      <c r="E278" s="155"/>
      <c r="F278" s="155"/>
      <c r="G278" s="155"/>
      <c r="H278" s="155"/>
      <c r="I278" s="136"/>
      <c r="J278" s="154"/>
      <c r="K278" s="154"/>
      <c r="L278" s="136"/>
      <c r="M278" s="154"/>
      <c r="N278" s="136"/>
      <c r="O278" s="136"/>
      <c r="P278" s="136"/>
      <c r="Q278" s="135"/>
      <c r="R278" s="136"/>
      <c r="S278" s="136"/>
      <c r="T278" s="136"/>
      <c r="U278" s="136"/>
      <c r="V278" s="32"/>
    </row>
    <row r="279" spans="1:22" s="21" customFormat="1" ht="15" customHeight="1" thickBot="1" x14ac:dyDescent="0.35">
      <c r="A279" s="35" t="s">
        <v>295</v>
      </c>
      <c r="B279" s="36"/>
      <c r="C279" s="36"/>
      <c r="D279" s="36"/>
      <c r="E279" s="37"/>
      <c r="F279" s="35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7"/>
    </row>
    <row r="280" spans="1:22" s="21" customFormat="1" ht="45.95" customHeight="1" thickBot="1" x14ac:dyDescent="0.35">
      <c r="A280" s="42">
        <v>1</v>
      </c>
      <c r="B280" s="270" t="s">
        <v>296</v>
      </c>
      <c r="C280" s="54" t="s">
        <v>34</v>
      </c>
      <c r="D280" s="175" t="s">
        <v>295</v>
      </c>
      <c r="E280" s="44" t="s">
        <v>297</v>
      </c>
      <c r="F280" s="45" t="s">
        <v>36</v>
      </c>
      <c r="G280" s="46">
        <v>44866</v>
      </c>
      <c r="H280" s="46">
        <v>45047</v>
      </c>
      <c r="I280" s="121">
        <v>40000</v>
      </c>
      <c r="J280" s="149">
        <f>442.65</f>
        <v>442.65</v>
      </c>
      <c r="K280" s="122">
        <v>25</v>
      </c>
      <c r="L280" s="57">
        <f>+I280*2.87%</f>
        <v>1148</v>
      </c>
      <c r="M280" s="58">
        <f>+I280*7.1%</f>
        <v>2839.9999999999995</v>
      </c>
      <c r="N280" s="57">
        <f>+I280*1.15%</f>
        <v>460</v>
      </c>
      <c r="O280" s="57">
        <f>+I280*3.04%</f>
        <v>1216</v>
      </c>
      <c r="P280" s="57">
        <f>+I280*7.09%</f>
        <v>2836</v>
      </c>
      <c r="Q280" s="59">
        <v>0</v>
      </c>
      <c r="R280" s="57">
        <f>SUM(K280:P280)</f>
        <v>8525</v>
      </c>
      <c r="S280" s="57">
        <f>+J280+K280+L280+O280+Q280</f>
        <v>2831.65</v>
      </c>
      <c r="T280" s="57">
        <f>+M280+N280+P280</f>
        <v>6136</v>
      </c>
      <c r="U280" s="60">
        <f>+I280-S280</f>
        <v>37168.35</v>
      </c>
      <c r="V280" s="61">
        <v>112</v>
      </c>
    </row>
    <row r="281" spans="1:22" s="21" customFormat="1" ht="15" customHeight="1" thickBot="1" x14ac:dyDescent="0.35">
      <c r="A281" s="207"/>
      <c r="B281" s="208"/>
      <c r="C281" s="208"/>
      <c r="D281" s="208"/>
      <c r="E281" s="208"/>
      <c r="F281" s="208"/>
      <c r="G281" s="208"/>
      <c r="H281" s="209"/>
      <c r="I281" s="110">
        <f>SUM(I280)</f>
        <v>40000</v>
      </c>
      <c r="J281" s="110">
        <f t="shared" ref="J281:U281" si="96">SUM(J280)</f>
        <v>442.65</v>
      </c>
      <c r="K281" s="110">
        <f t="shared" si="96"/>
        <v>25</v>
      </c>
      <c r="L281" s="110">
        <f t="shared" si="96"/>
        <v>1148</v>
      </c>
      <c r="M281" s="110">
        <f t="shared" si="96"/>
        <v>2839.9999999999995</v>
      </c>
      <c r="N281" s="110">
        <f t="shared" si="96"/>
        <v>460</v>
      </c>
      <c r="O281" s="110">
        <f t="shared" si="96"/>
        <v>1216</v>
      </c>
      <c r="P281" s="110">
        <f t="shared" si="96"/>
        <v>2836</v>
      </c>
      <c r="Q281" s="110">
        <f t="shared" si="96"/>
        <v>0</v>
      </c>
      <c r="R281" s="110">
        <f t="shared" si="96"/>
        <v>8525</v>
      </c>
      <c r="S281" s="110">
        <f t="shared" si="96"/>
        <v>2831.65</v>
      </c>
      <c r="T281" s="110">
        <f t="shared" si="96"/>
        <v>6136</v>
      </c>
      <c r="U281" s="110">
        <f t="shared" si="96"/>
        <v>37168.35</v>
      </c>
      <c r="V281" s="111"/>
    </row>
    <row r="282" spans="1:22" s="21" customFormat="1" ht="8.1" customHeight="1" thickBot="1" x14ac:dyDescent="0.35">
      <c r="A282" s="30"/>
      <c r="B282" s="155"/>
      <c r="C282" s="155"/>
      <c r="D282" s="155"/>
      <c r="E282" s="155"/>
      <c r="F282" s="155"/>
      <c r="G282" s="155"/>
      <c r="H282" s="155"/>
      <c r="I282" s="136"/>
      <c r="J282" s="154"/>
      <c r="K282" s="154"/>
      <c r="L282" s="136"/>
      <c r="M282" s="154"/>
      <c r="N282" s="136"/>
      <c r="O282" s="136"/>
      <c r="P282" s="136"/>
      <c r="Q282" s="135"/>
      <c r="R282" s="136"/>
      <c r="S282" s="136"/>
      <c r="T282" s="136"/>
      <c r="U282" s="136"/>
      <c r="V282" s="32"/>
    </row>
    <row r="283" spans="1:22" s="21" customFormat="1" ht="15" customHeight="1" thickBot="1" x14ac:dyDescent="0.35">
      <c r="A283" s="35" t="s">
        <v>298</v>
      </c>
      <c r="B283" s="36"/>
      <c r="C283" s="36"/>
      <c r="D283" s="36"/>
      <c r="E283" s="37"/>
      <c r="F283" s="35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7"/>
    </row>
    <row r="284" spans="1:22" s="21" customFormat="1" ht="30" customHeight="1" x14ac:dyDescent="0.3">
      <c r="A284" s="42">
        <v>1</v>
      </c>
      <c r="B284" s="270" t="s">
        <v>299</v>
      </c>
      <c r="C284" s="54" t="s">
        <v>38</v>
      </c>
      <c r="D284" s="174" t="s">
        <v>298</v>
      </c>
      <c r="E284" s="42" t="s">
        <v>300</v>
      </c>
      <c r="F284" s="138" t="s">
        <v>36</v>
      </c>
      <c r="G284" s="310">
        <v>44835</v>
      </c>
      <c r="H284" s="310">
        <v>45017</v>
      </c>
      <c r="I284" s="140">
        <v>22575</v>
      </c>
      <c r="J284" s="141">
        <v>0</v>
      </c>
      <c r="K284" s="141">
        <v>25</v>
      </c>
      <c r="L284" s="140">
        <f>+I284*2.87%</f>
        <v>647.90250000000003</v>
      </c>
      <c r="M284" s="141">
        <f>+I284*7.1%</f>
        <v>1602.8249999999998</v>
      </c>
      <c r="N284" s="140">
        <f>+I284*1.15%</f>
        <v>259.61250000000001</v>
      </c>
      <c r="O284" s="140">
        <f>+I284*3.04%</f>
        <v>686.28</v>
      </c>
      <c r="P284" s="140">
        <f>+I284*7.09%</f>
        <v>1600.5675000000001</v>
      </c>
      <c r="Q284" s="142">
        <v>0</v>
      </c>
      <c r="R284" s="140">
        <f>SUM(K284:P284)</f>
        <v>4822.1875</v>
      </c>
      <c r="S284" s="140">
        <f>+J284+K284+L284+O284+Q284</f>
        <v>1359.1824999999999</v>
      </c>
      <c r="T284" s="140">
        <f>+M284+N284+P284</f>
        <v>3463.0050000000001</v>
      </c>
      <c r="U284" s="143">
        <f>+I284-S284</f>
        <v>21215.817500000001</v>
      </c>
      <c r="V284" s="120">
        <v>112</v>
      </c>
    </row>
    <row r="285" spans="1:22" s="21" customFormat="1" ht="30" customHeight="1" x14ac:dyDescent="0.3">
      <c r="A285" s="54">
        <v>2</v>
      </c>
      <c r="B285" s="323" t="s">
        <v>301</v>
      </c>
      <c r="C285" s="54" t="s">
        <v>38</v>
      </c>
      <c r="D285" s="175" t="s">
        <v>298</v>
      </c>
      <c r="E285" s="44" t="s">
        <v>300</v>
      </c>
      <c r="F285" s="45" t="s">
        <v>36</v>
      </c>
      <c r="G285" s="46">
        <v>44866</v>
      </c>
      <c r="H285" s="46">
        <v>45047</v>
      </c>
      <c r="I285" s="49">
        <v>22575</v>
      </c>
      <c r="J285" s="50">
        <v>0</v>
      </c>
      <c r="K285" s="50">
        <v>25</v>
      </c>
      <c r="L285" s="49">
        <f>+I285*2.87%</f>
        <v>647.90250000000003</v>
      </c>
      <c r="M285" s="50">
        <f>+I285*7.1%</f>
        <v>1602.8249999999998</v>
      </c>
      <c r="N285" s="49">
        <f>+I285*1.15%</f>
        <v>259.61250000000001</v>
      </c>
      <c r="O285" s="49">
        <f>+I285*3.04%</f>
        <v>686.28</v>
      </c>
      <c r="P285" s="49">
        <f>+I285*7.09%</f>
        <v>1600.5675000000001</v>
      </c>
      <c r="Q285" s="51">
        <v>0</v>
      </c>
      <c r="R285" s="49">
        <f>SUM(K285:P285)</f>
        <v>4822.1875</v>
      </c>
      <c r="S285" s="49">
        <f>+J285+K285+L285+O285+Q285</f>
        <v>1359.1824999999999</v>
      </c>
      <c r="T285" s="49">
        <f>+M285+N285+P285</f>
        <v>3463.0050000000001</v>
      </c>
      <c r="U285" s="52">
        <f>+I285-S285</f>
        <v>21215.817500000001</v>
      </c>
      <c r="V285" s="53">
        <v>112</v>
      </c>
    </row>
    <row r="286" spans="1:22" s="21" customFormat="1" ht="30" customHeight="1" thickBot="1" x14ac:dyDescent="0.35">
      <c r="A286" s="44">
        <v>3</v>
      </c>
      <c r="B286" s="271" t="s">
        <v>302</v>
      </c>
      <c r="C286" s="100" t="s">
        <v>38</v>
      </c>
      <c r="D286" s="324" t="s">
        <v>298</v>
      </c>
      <c r="E286" s="100" t="s">
        <v>300</v>
      </c>
      <c r="F286" s="98" t="s">
        <v>36</v>
      </c>
      <c r="G286" s="310">
        <v>44835</v>
      </c>
      <c r="H286" s="310">
        <v>45017</v>
      </c>
      <c r="I286" s="115">
        <v>22575</v>
      </c>
      <c r="J286" s="116">
        <v>0</v>
      </c>
      <c r="K286" s="116">
        <v>25</v>
      </c>
      <c r="L286" s="115">
        <f>+I286*2.87%</f>
        <v>647.90250000000003</v>
      </c>
      <c r="M286" s="116">
        <f>+I286*7.1%</f>
        <v>1602.8249999999998</v>
      </c>
      <c r="N286" s="115">
        <f>+I286*1.15%</f>
        <v>259.61250000000001</v>
      </c>
      <c r="O286" s="115">
        <f>+I286*3.04%</f>
        <v>686.28</v>
      </c>
      <c r="P286" s="115">
        <f>+I286*7.09%</f>
        <v>1600.5675000000001</v>
      </c>
      <c r="Q286" s="105">
        <v>0</v>
      </c>
      <c r="R286" s="115">
        <f>SUM(K286:P286)</f>
        <v>4822.1875</v>
      </c>
      <c r="S286" s="115">
        <f>+J286+K286+L286+O286+Q286</f>
        <v>1359.1824999999999</v>
      </c>
      <c r="T286" s="115">
        <f>+M286+N286+P286</f>
        <v>3463.0050000000001</v>
      </c>
      <c r="U286" s="117">
        <f>+I286-S286</f>
        <v>21215.817500000001</v>
      </c>
      <c r="V286" s="144">
        <v>112</v>
      </c>
    </row>
    <row r="287" spans="1:22" s="21" customFormat="1" ht="15" customHeight="1" thickBot="1" x14ac:dyDescent="0.35">
      <c r="A287" s="109"/>
      <c r="B287" s="109"/>
      <c r="C287" s="109"/>
      <c r="D287" s="109"/>
      <c r="E287" s="109"/>
      <c r="F287" s="109"/>
      <c r="G287" s="109"/>
      <c r="H287" s="109"/>
      <c r="I287" s="110">
        <f>SUM(I284:I286)</f>
        <v>67725</v>
      </c>
      <c r="J287" s="110">
        <f t="shared" ref="J287:U287" si="97">SUM(J284:J286)</f>
        <v>0</v>
      </c>
      <c r="K287" s="110">
        <f t="shared" si="97"/>
        <v>75</v>
      </c>
      <c r="L287" s="110">
        <f t="shared" si="97"/>
        <v>1943.7075</v>
      </c>
      <c r="M287" s="110">
        <f t="shared" si="97"/>
        <v>4808.4749999999995</v>
      </c>
      <c r="N287" s="110">
        <f t="shared" si="97"/>
        <v>778.83750000000009</v>
      </c>
      <c r="O287" s="110">
        <f t="shared" si="97"/>
        <v>2058.84</v>
      </c>
      <c r="P287" s="110">
        <f t="shared" si="97"/>
        <v>4801.7025000000003</v>
      </c>
      <c r="Q287" s="110">
        <f t="shared" si="97"/>
        <v>0</v>
      </c>
      <c r="R287" s="110">
        <f t="shared" si="97"/>
        <v>14466.5625</v>
      </c>
      <c r="S287" s="110">
        <f t="shared" si="97"/>
        <v>4077.5474999999997</v>
      </c>
      <c r="T287" s="110">
        <f t="shared" si="97"/>
        <v>10389.014999999999</v>
      </c>
      <c r="U287" s="110">
        <f t="shared" si="97"/>
        <v>63647.452499999999</v>
      </c>
      <c r="V287" s="111"/>
    </row>
    <row r="288" spans="1:22" s="21" customFormat="1" ht="8.1" customHeight="1" thickBot="1" x14ac:dyDescent="0.35">
      <c r="A288" s="30"/>
      <c r="B288" s="155"/>
      <c r="C288" s="155"/>
      <c r="D288" s="155"/>
      <c r="E288" s="155"/>
      <c r="F288" s="155"/>
      <c r="G288" s="155"/>
      <c r="H288" s="155"/>
      <c r="I288" s="136"/>
      <c r="J288" s="154"/>
      <c r="K288" s="154"/>
      <c r="L288" s="136"/>
      <c r="M288" s="154"/>
      <c r="N288" s="136"/>
      <c r="O288" s="136"/>
      <c r="P288" s="136"/>
      <c r="Q288" s="135"/>
      <c r="R288" s="136"/>
      <c r="S288" s="136"/>
      <c r="T288" s="136"/>
      <c r="U288" s="136"/>
      <c r="V288" s="32"/>
    </row>
    <row r="289" spans="1:22" s="21" customFormat="1" ht="15" customHeight="1" thickBot="1" x14ac:dyDescent="0.35">
      <c r="A289" s="145" t="s">
        <v>303</v>
      </c>
      <c r="B289" s="146"/>
      <c r="C289" s="146"/>
      <c r="D289" s="36"/>
      <c r="E289" s="37"/>
      <c r="F289" s="35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7"/>
    </row>
    <row r="290" spans="1:22" s="21" customFormat="1" ht="30" x14ac:dyDescent="0.3">
      <c r="A290" s="42">
        <v>1</v>
      </c>
      <c r="B290" s="325" t="s">
        <v>304</v>
      </c>
      <c r="C290" s="42" t="s">
        <v>38</v>
      </c>
      <c r="D290" s="174" t="s">
        <v>303</v>
      </c>
      <c r="E290" s="42" t="s">
        <v>252</v>
      </c>
      <c r="F290" s="138" t="s">
        <v>36</v>
      </c>
      <c r="G290" s="310">
        <v>44835</v>
      </c>
      <c r="H290" s="310">
        <v>45017</v>
      </c>
      <c r="I290" s="140">
        <v>120000</v>
      </c>
      <c r="J290" s="114">
        <f>16809.87</f>
        <v>16809.87</v>
      </c>
      <c r="K290" s="141">
        <v>25</v>
      </c>
      <c r="L290" s="140">
        <f>+I290*2.87%</f>
        <v>3444</v>
      </c>
      <c r="M290" s="141">
        <f>+I290*7.1%</f>
        <v>8520</v>
      </c>
      <c r="N290" s="140">
        <v>748.08</v>
      </c>
      <c r="O290" s="140">
        <f>+I290*3.04%</f>
        <v>3648</v>
      </c>
      <c r="P290" s="140">
        <f>+I290*7.09%</f>
        <v>8508</v>
      </c>
      <c r="Q290" s="142">
        <v>0</v>
      </c>
      <c r="R290" s="140">
        <f>SUM(K290:P290)</f>
        <v>24893.08</v>
      </c>
      <c r="S290" s="140">
        <f>+J290+K290+L290+O290+Q290</f>
        <v>23926.87</v>
      </c>
      <c r="T290" s="140">
        <f>+M290+N290+P290</f>
        <v>17776.080000000002</v>
      </c>
      <c r="U290" s="143">
        <f>+I290-S290</f>
        <v>96073.13</v>
      </c>
      <c r="V290" s="120">
        <v>112</v>
      </c>
    </row>
    <row r="291" spans="1:22" s="21" customFormat="1" ht="30" customHeight="1" thickBot="1" x14ac:dyDescent="0.35">
      <c r="A291" s="169">
        <v>2</v>
      </c>
      <c r="B291" s="326" t="s">
        <v>305</v>
      </c>
      <c r="C291" s="169" t="s">
        <v>38</v>
      </c>
      <c r="D291" s="327" t="s">
        <v>303</v>
      </c>
      <c r="E291" s="169" t="s">
        <v>306</v>
      </c>
      <c r="F291" s="82" t="s">
        <v>36</v>
      </c>
      <c r="G291" s="125">
        <v>44805</v>
      </c>
      <c r="H291" s="125">
        <v>44986</v>
      </c>
      <c r="I291" s="87">
        <v>25200</v>
      </c>
      <c r="J291" s="86">
        <v>0</v>
      </c>
      <c r="K291" s="128">
        <v>25</v>
      </c>
      <c r="L291" s="87">
        <f>+I291*2.87%</f>
        <v>723.24</v>
      </c>
      <c r="M291" s="128">
        <f>+I291*7.1%</f>
        <v>1789.1999999999998</v>
      </c>
      <c r="N291" s="50">
        <f>+I291*1.15%</f>
        <v>289.8</v>
      </c>
      <c r="O291" s="87">
        <f>+I291*3.04%</f>
        <v>766.08</v>
      </c>
      <c r="P291" s="87">
        <f>+I291*7.09%</f>
        <v>1786.68</v>
      </c>
      <c r="Q291" s="88">
        <v>0</v>
      </c>
      <c r="R291" s="87">
        <f>SUM(K291:P291)</f>
        <v>5380</v>
      </c>
      <c r="S291" s="87">
        <f>+J291+K291+L291+O291+Q291</f>
        <v>1514.3200000000002</v>
      </c>
      <c r="T291" s="87">
        <f>+M291+N291+P291</f>
        <v>3865.6800000000003</v>
      </c>
      <c r="U291" s="89">
        <f>+I291-S291</f>
        <v>23685.68</v>
      </c>
      <c r="V291" s="230">
        <v>112</v>
      </c>
    </row>
    <row r="292" spans="1:22" s="21" customFormat="1" ht="15" customHeight="1" thickBot="1" x14ac:dyDescent="0.35">
      <c r="A292" s="109"/>
      <c r="B292" s="109"/>
      <c r="C292" s="109"/>
      <c r="D292" s="109"/>
      <c r="E292" s="109"/>
      <c r="F292" s="109"/>
      <c r="G292" s="109"/>
      <c r="H292" s="109"/>
      <c r="I292" s="110">
        <f>SUM(I290:I291)</f>
        <v>145200</v>
      </c>
      <c r="J292" s="110">
        <f t="shared" ref="J292:U292" si="98">SUM(J290:J291)</f>
        <v>16809.87</v>
      </c>
      <c r="K292" s="110">
        <f t="shared" si="98"/>
        <v>50</v>
      </c>
      <c r="L292" s="110">
        <f t="shared" si="98"/>
        <v>4167.24</v>
      </c>
      <c r="M292" s="110">
        <f t="shared" si="98"/>
        <v>10309.200000000001</v>
      </c>
      <c r="N292" s="110">
        <f t="shared" si="98"/>
        <v>1037.8800000000001</v>
      </c>
      <c r="O292" s="110">
        <f t="shared" si="98"/>
        <v>4414.08</v>
      </c>
      <c r="P292" s="110">
        <f t="shared" si="98"/>
        <v>10294.68</v>
      </c>
      <c r="Q292" s="110">
        <f t="shared" si="98"/>
        <v>0</v>
      </c>
      <c r="R292" s="110">
        <f t="shared" si="98"/>
        <v>30273.08</v>
      </c>
      <c r="S292" s="110">
        <f t="shared" si="98"/>
        <v>25441.19</v>
      </c>
      <c r="T292" s="110">
        <f t="shared" si="98"/>
        <v>21641.760000000002</v>
      </c>
      <c r="U292" s="110">
        <f t="shared" si="98"/>
        <v>119758.81</v>
      </c>
      <c r="V292" s="111"/>
    </row>
    <row r="293" spans="1:22" s="21" customFormat="1" ht="8.1" customHeight="1" thickBot="1" x14ac:dyDescent="0.35">
      <c r="A293" s="9"/>
      <c r="B293" s="10"/>
      <c r="C293" s="9"/>
      <c r="D293" s="10"/>
      <c r="E293" s="10"/>
      <c r="F293" s="9"/>
      <c r="G293" s="9"/>
      <c r="H293" s="9"/>
      <c r="I293" s="10"/>
      <c r="J293" s="3"/>
      <c r="K293" s="3"/>
      <c r="L293" s="10"/>
      <c r="M293" s="3"/>
      <c r="N293" s="10"/>
      <c r="O293" s="10"/>
      <c r="P293" s="10"/>
      <c r="Q293" s="4"/>
      <c r="R293" s="10"/>
      <c r="S293" s="10"/>
      <c r="T293" s="10"/>
      <c r="U293" s="10"/>
      <c r="V293" s="10"/>
    </row>
    <row r="294" spans="1:22" s="21" customFormat="1" ht="15" customHeight="1" thickBot="1" x14ac:dyDescent="0.35">
      <c r="A294" s="35" t="s">
        <v>307</v>
      </c>
      <c r="B294" s="36"/>
      <c r="C294" s="36"/>
      <c r="D294" s="36"/>
      <c r="E294" s="36"/>
      <c r="F294" s="328"/>
      <c r="G294" s="329"/>
      <c r="H294" s="312"/>
      <c r="I294" s="312"/>
      <c r="J294" s="312"/>
      <c r="K294" s="312"/>
      <c r="L294" s="312"/>
      <c r="M294" s="312"/>
      <c r="N294" s="312"/>
      <c r="O294" s="312"/>
      <c r="P294" s="312"/>
      <c r="Q294" s="312"/>
      <c r="R294" s="312"/>
      <c r="S294" s="312"/>
      <c r="T294" s="312"/>
      <c r="U294" s="312"/>
      <c r="V294" s="313"/>
    </row>
    <row r="295" spans="1:22" s="151" customFormat="1" ht="41.25" customHeight="1" x14ac:dyDescent="0.3">
      <c r="A295" s="330">
        <v>1</v>
      </c>
      <c r="B295" s="331" t="s">
        <v>308</v>
      </c>
      <c r="C295" s="330" t="s">
        <v>38</v>
      </c>
      <c r="D295" s="332" t="s">
        <v>309</v>
      </c>
      <c r="E295" s="333" t="s">
        <v>310</v>
      </c>
      <c r="F295" s="333" t="s">
        <v>36</v>
      </c>
      <c r="G295" s="46">
        <v>44866</v>
      </c>
      <c r="H295" s="46">
        <v>45047</v>
      </c>
      <c r="I295" s="334">
        <v>25200</v>
      </c>
      <c r="J295" s="141">
        <v>0</v>
      </c>
      <c r="K295" s="114">
        <v>25</v>
      </c>
      <c r="L295" s="114">
        <f>+I295*2.87%</f>
        <v>723.24</v>
      </c>
      <c r="M295" s="114">
        <f>+I295*7.1%</f>
        <v>1789.1999999999998</v>
      </c>
      <c r="N295" s="141">
        <f>+I295*1.15%</f>
        <v>289.8</v>
      </c>
      <c r="O295" s="141">
        <f>+I295*3.04%</f>
        <v>766.08</v>
      </c>
      <c r="P295" s="141">
        <f>+I295*7.09%</f>
        <v>1786.68</v>
      </c>
      <c r="Q295" s="142">
        <v>0</v>
      </c>
      <c r="R295" s="141">
        <f>SUM(L295,M295,N295,O295,P295)</f>
        <v>5355</v>
      </c>
      <c r="S295" s="141">
        <f>SUM(J295,K295,L295,O295,Q295)</f>
        <v>1514.3200000000002</v>
      </c>
      <c r="T295" s="141">
        <f>SUM(M295,N295,P295)</f>
        <v>3865.6800000000003</v>
      </c>
      <c r="U295" s="335">
        <f>I295-S295</f>
        <v>23685.68</v>
      </c>
      <c r="V295" s="336">
        <v>112</v>
      </c>
    </row>
    <row r="296" spans="1:22" s="151" customFormat="1" ht="39" customHeight="1" x14ac:dyDescent="0.3">
      <c r="A296" s="337">
        <v>2</v>
      </c>
      <c r="B296" s="338" t="s">
        <v>311</v>
      </c>
      <c r="C296" s="337" t="s">
        <v>34</v>
      </c>
      <c r="D296" s="339" t="s">
        <v>309</v>
      </c>
      <c r="E296" s="340" t="s">
        <v>306</v>
      </c>
      <c r="F296" s="340" t="s">
        <v>36</v>
      </c>
      <c r="G296" s="46">
        <v>44896</v>
      </c>
      <c r="H296" s="46">
        <v>45078</v>
      </c>
      <c r="I296" s="122">
        <v>25200</v>
      </c>
      <c r="J296" s="122">
        <v>0</v>
      </c>
      <c r="K296" s="122">
        <v>25</v>
      </c>
      <c r="L296" s="122">
        <f>+I296*2.87%</f>
        <v>723.24</v>
      </c>
      <c r="M296" s="122">
        <f>+I296*7.1%</f>
        <v>1789.1999999999998</v>
      </c>
      <c r="N296" s="58">
        <f>+I296*1.15%</f>
        <v>289.8</v>
      </c>
      <c r="O296" s="58">
        <f>+I296*3.04%</f>
        <v>766.08</v>
      </c>
      <c r="P296" s="58">
        <f>+I296*7.09%</f>
        <v>1786.68</v>
      </c>
      <c r="Q296" s="59">
        <v>0</v>
      </c>
      <c r="R296" s="122">
        <v>8525</v>
      </c>
      <c r="S296" s="122">
        <v>1514.31</v>
      </c>
      <c r="T296" s="122">
        <v>3865.68</v>
      </c>
      <c r="U296" s="341">
        <v>23685.68</v>
      </c>
      <c r="V296" s="342">
        <v>112</v>
      </c>
    </row>
    <row r="297" spans="1:22" s="151" customFormat="1" ht="39" customHeight="1" thickBot="1" x14ac:dyDescent="0.35">
      <c r="A297" s="343">
        <v>3</v>
      </c>
      <c r="B297" s="344" t="s">
        <v>312</v>
      </c>
      <c r="C297" s="343" t="s">
        <v>38</v>
      </c>
      <c r="D297" s="345" t="s">
        <v>309</v>
      </c>
      <c r="E297" s="346" t="s">
        <v>310</v>
      </c>
      <c r="F297" s="346" t="s">
        <v>36</v>
      </c>
      <c r="G297" s="46">
        <v>44896</v>
      </c>
      <c r="H297" s="46">
        <v>45078</v>
      </c>
      <c r="I297" s="149">
        <v>25200</v>
      </c>
      <c r="J297" s="149">
        <v>0</v>
      </c>
      <c r="K297" s="149">
        <v>25</v>
      </c>
      <c r="L297" s="149">
        <f>+I297*2.87%</f>
        <v>723.24</v>
      </c>
      <c r="M297" s="149">
        <f>+I297*7.1%</f>
        <v>1789.1999999999998</v>
      </c>
      <c r="N297" s="69">
        <f>+I297*1.15%</f>
        <v>289.8</v>
      </c>
      <c r="O297" s="69">
        <f>+I297*3.04%</f>
        <v>766.08</v>
      </c>
      <c r="P297" s="69">
        <f>+I297*7.09%</f>
        <v>1786.68</v>
      </c>
      <c r="Q297" s="71">
        <v>0</v>
      </c>
      <c r="R297" s="149">
        <v>8525</v>
      </c>
      <c r="S297" s="149">
        <v>1514.31</v>
      </c>
      <c r="T297" s="149">
        <v>3865.68</v>
      </c>
      <c r="U297" s="347">
        <v>23685.68</v>
      </c>
      <c r="V297" s="348">
        <v>112</v>
      </c>
    </row>
    <row r="298" spans="1:22" s="151" customFormat="1" ht="15" customHeight="1" thickBot="1" x14ac:dyDescent="0.35">
      <c r="A298" s="207"/>
      <c r="B298" s="208"/>
      <c r="C298" s="208"/>
      <c r="D298" s="208"/>
      <c r="E298" s="208"/>
      <c r="F298" s="208"/>
      <c r="G298" s="208"/>
      <c r="H298" s="209"/>
      <c r="I298" s="110">
        <f>SUM(I295:I297)</f>
        <v>75600</v>
      </c>
      <c r="J298" s="110">
        <f t="shared" ref="J298:U298" si="99">SUM(J295:J297)</f>
        <v>0</v>
      </c>
      <c r="K298" s="110">
        <f t="shared" si="99"/>
        <v>75</v>
      </c>
      <c r="L298" s="110">
        <f t="shared" si="99"/>
        <v>2169.7200000000003</v>
      </c>
      <c r="M298" s="110">
        <f t="shared" si="99"/>
        <v>5367.5999999999995</v>
      </c>
      <c r="N298" s="110">
        <f t="shared" si="99"/>
        <v>869.40000000000009</v>
      </c>
      <c r="O298" s="110">
        <f t="shared" si="99"/>
        <v>2298.2400000000002</v>
      </c>
      <c r="P298" s="110">
        <f t="shared" si="99"/>
        <v>5360.04</v>
      </c>
      <c r="Q298" s="110">
        <f t="shared" si="99"/>
        <v>0</v>
      </c>
      <c r="R298" s="110">
        <f t="shared" si="99"/>
        <v>22405</v>
      </c>
      <c r="S298" s="110">
        <f t="shared" si="99"/>
        <v>4542.9400000000005</v>
      </c>
      <c r="T298" s="110">
        <f t="shared" si="99"/>
        <v>11597.04</v>
      </c>
      <c r="U298" s="110">
        <f t="shared" si="99"/>
        <v>71057.040000000008</v>
      </c>
      <c r="V298" s="110"/>
    </row>
    <row r="299" spans="1:22" s="21" customFormat="1" ht="8.1" customHeight="1" thickBot="1" x14ac:dyDescent="0.35">
      <c r="A299" s="30"/>
      <c r="B299" s="155"/>
      <c r="C299" s="155"/>
      <c r="D299" s="155"/>
      <c r="E299" s="155"/>
      <c r="F299" s="155"/>
      <c r="G299" s="155"/>
      <c r="H299" s="155"/>
      <c r="I299" s="136"/>
      <c r="J299" s="154"/>
      <c r="K299" s="154"/>
      <c r="L299" s="136"/>
      <c r="M299" s="154"/>
      <c r="N299" s="136"/>
      <c r="O299" s="136"/>
      <c r="P299" s="136"/>
      <c r="Q299" s="135"/>
      <c r="R299" s="136"/>
      <c r="S299" s="136"/>
      <c r="T299" s="136"/>
      <c r="U299" s="136"/>
      <c r="V299" s="32"/>
    </row>
    <row r="300" spans="1:22" s="21" customFormat="1" ht="15" customHeight="1" thickBot="1" x14ac:dyDescent="0.35">
      <c r="A300" s="145" t="s">
        <v>313</v>
      </c>
      <c r="B300" s="146"/>
      <c r="C300" s="146"/>
      <c r="D300" s="146"/>
      <c r="E300" s="146"/>
      <c r="F300" s="146"/>
      <c r="G300" s="311"/>
      <c r="H300" s="312"/>
      <c r="I300" s="312"/>
      <c r="J300" s="312"/>
      <c r="K300" s="312"/>
      <c r="L300" s="312"/>
      <c r="M300" s="312"/>
      <c r="N300" s="312"/>
      <c r="O300" s="312"/>
      <c r="P300" s="312"/>
      <c r="Q300" s="312"/>
      <c r="R300" s="312"/>
      <c r="S300" s="312"/>
      <c r="T300" s="312"/>
      <c r="U300" s="312"/>
      <c r="V300" s="313"/>
    </row>
    <row r="301" spans="1:22" s="21" customFormat="1" ht="30" customHeight="1" x14ac:dyDescent="0.3">
      <c r="A301" s="42">
        <v>1</v>
      </c>
      <c r="B301" s="167" t="s">
        <v>314</v>
      </c>
      <c r="C301" s="42" t="s">
        <v>38</v>
      </c>
      <c r="D301" s="42" t="s">
        <v>313</v>
      </c>
      <c r="E301" s="42" t="s">
        <v>149</v>
      </c>
      <c r="F301" s="138" t="s">
        <v>36</v>
      </c>
      <c r="G301" s="125">
        <v>44805</v>
      </c>
      <c r="H301" s="125">
        <v>44986</v>
      </c>
      <c r="I301" s="49">
        <v>50000</v>
      </c>
      <c r="J301" s="50">
        <f>1854</f>
        <v>1854</v>
      </c>
      <c r="K301" s="50">
        <v>25</v>
      </c>
      <c r="L301" s="49">
        <f>+I301*2.87%</f>
        <v>1435</v>
      </c>
      <c r="M301" s="50">
        <f>+I301*7.1%</f>
        <v>3549.9999999999995</v>
      </c>
      <c r="N301" s="49">
        <f>+I301*1.15%</f>
        <v>575</v>
      </c>
      <c r="O301" s="49">
        <f>+I301*3.04%</f>
        <v>1520</v>
      </c>
      <c r="P301" s="49">
        <f>+I301*7.09%</f>
        <v>3545.0000000000005</v>
      </c>
      <c r="Q301" s="51">
        <v>0</v>
      </c>
      <c r="R301" s="49">
        <f>SUM(K301:P301)</f>
        <v>10650</v>
      </c>
      <c r="S301" s="49">
        <f>+J301+K301+L301+O301+Q301</f>
        <v>4834</v>
      </c>
      <c r="T301" s="49">
        <f>+M301+N301+P301</f>
        <v>7670</v>
      </c>
      <c r="U301" s="52">
        <f>+I301-S301</f>
        <v>45166</v>
      </c>
      <c r="V301" s="53">
        <v>112</v>
      </c>
    </row>
    <row r="302" spans="1:22" s="21" customFormat="1" ht="30" customHeight="1" x14ac:dyDescent="0.3">
      <c r="A302" s="54">
        <v>2</v>
      </c>
      <c r="B302" s="205" t="s">
        <v>315</v>
      </c>
      <c r="C302" s="54" t="s">
        <v>38</v>
      </c>
      <c r="D302" s="54" t="s">
        <v>313</v>
      </c>
      <c r="E302" s="54" t="s">
        <v>316</v>
      </c>
      <c r="F302" s="56" t="s">
        <v>36</v>
      </c>
      <c r="G302" s="46">
        <v>44866</v>
      </c>
      <c r="H302" s="46">
        <v>45047</v>
      </c>
      <c r="I302" s="57">
        <v>70000</v>
      </c>
      <c r="J302" s="122">
        <f>5368.48</f>
        <v>5368.48</v>
      </c>
      <c r="K302" s="122">
        <v>25</v>
      </c>
      <c r="L302" s="57">
        <f>+I302*2.87%</f>
        <v>2009</v>
      </c>
      <c r="M302" s="58">
        <f>+I302*7.1%</f>
        <v>4970</v>
      </c>
      <c r="N302" s="57">
        <v>748.08</v>
      </c>
      <c r="O302" s="57">
        <f>+I302*3.04%</f>
        <v>2128</v>
      </c>
      <c r="P302" s="57">
        <f>+I302*7.09%</f>
        <v>4963</v>
      </c>
      <c r="Q302" s="59">
        <v>0</v>
      </c>
      <c r="R302" s="57">
        <f>SUM(K302:P302)</f>
        <v>14843.08</v>
      </c>
      <c r="S302" s="57">
        <f>+J302+K302+L302+O302+Q302</f>
        <v>9530.48</v>
      </c>
      <c r="T302" s="57">
        <f>+M302+N302+P302</f>
        <v>10681.08</v>
      </c>
      <c r="U302" s="60">
        <f>+I302-S302</f>
        <v>60469.520000000004</v>
      </c>
      <c r="V302" s="61">
        <v>112</v>
      </c>
    </row>
    <row r="303" spans="1:22" s="21" customFormat="1" ht="30" customHeight="1" thickBot="1" x14ac:dyDescent="0.35">
      <c r="A303" s="100">
        <v>3</v>
      </c>
      <c r="B303" s="206" t="s">
        <v>317</v>
      </c>
      <c r="C303" s="100" t="s">
        <v>38</v>
      </c>
      <c r="D303" s="100" t="s">
        <v>313</v>
      </c>
      <c r="E303" s="100" t="s">
        <v>316</v>
      </c>
      <c r="F303" s="98" t="s">
        <v>36</v>
      </c>
      <c r="G303" s="46">
        <v>44866</v>
      </c>
      <c r="H303" s="46">
        <v>45047</v>
      </c>
      <c r="I303" s="115">
        <v>70000</v>
      </c>
      <c r="J303" s="102">
        <f>5368.48</f>
        <v>5368.48</v>
      </c>
      <c r="K303" s="102">
        <v>25</v>
      </c>
      <c r="L303" s="115">
        <f>+I303*2.87%</f>
        <v>2009</v>
      </c>
      <c r="M303" s="116">
        <f>+I303*7.1%</f>
        <v>4970</v>
      </c>
      <c r="N303" s="57">
        <v>748.08</v>
      </c>
      <c r="O303" s="115">
        <f>+I303*3.04%</f>
        <v>2128</v>
      </c>
      <c r="P303" s="115">
        <f>+I303*7.09%</f>
        <v>4963</v>
      </c>
      <c r="Q303" s="105">
        <v>0</v>
      </c>
      <c r="R303" s="115">
        <f>SUM(K303:P303)</f>
        <v>14843.08</v>
      </c>
      <c r="S303" s="115">
        <f>+J303+K303+L303+O303+Q303</f>
        <v>9530.48</v>
      </c>
      <c r="T303" s="115">
        <f>+M303+N303+P303</f>
        <v>10681.08</v>
      </c>
      <c r="U303" s="117">
        <f>+I303-S303</f>
        <v>60469.520000000004</v>
      </c>
      <c r="V303" s="144">
        <v>112</v>
      </c>
    </row>
    <row r="304" spans="1:22" s="21" customFormat="1" ht="15" customHeight="1" thickBot="1" x14ac:dyDescent="0.35">
      <c r="A304" s="109"/>
      <c r="B304" s="109"/>
      <c r="C304" s="109"/>
      <c r="D304" s="109"/>
      <c r="E304" s="109"/>
      <c r="F304" s="109"/>
      <c r="G304" s="109"/>
      <c r="H304" s="109"/>
      <c r="I304" s="110">
        <f>SUM(I301:I303)</f>
        <v>190000</v>
      </c>
      <c r="J304" s="110">
        <f t="shared" ref="J304:U304" si="100">SUM(J301:J303)</f>
        <v>12590.96</v>
      </c>
      <c r="K304" s="110">
        <f t="shared" si="100"/>
        <v>75</v>
      </c>
      <c r="L304" s="110">
        <f t="shared" si="100"/>
        <v>5453</v>
      </c>
      <c r="M304" s="110">
        <f t="shared" si="100"/>
        <v>13490</v>
      </c>
      <c r="N304" s="110">
        <f t="shared" si="100"/>
        <v>2071.16</v>
      </c>
      <c r="O304" s="110">
        <f t="shared" si="100"/>
        <v>5776</v>
      </c>
      <c r="P304" s="110">
        <f t="shared" si="100"/>
        <v>13471</v>
      </c>
      <c r="Q304" s="110">
        <f t="shared" si="100"/>
        <v>0</v>
      </c>
      <c r="R304" s="110">
        <f t="shared" si="100"/>
        <v>40336.160000000003</v>
      </c>
      <c r="S304" s="110">
        <f t="shared" si="100"/>
        <v>23894.959999999999</v>
      </c>
      <c r="T304" s="110">
        <f t="shared" si="100"/>
        <v>29032.160000000003</v>
      </c>
      <c r="U304" s="110">
        <f t="shared" si="100"/>
        <v>166105.04</v>
      </c>
      <c r="V304" s="111"/>
    </row>
    <row r="305" spans="1:22" s="21" customFormat="1" ht="8.1" customHeight="1" thickBot="1" x14ac:dyDescent="0.35">
      <c r="A305" s="30"/>
      <c r="B305" s="155"/>
      <c r="C305" s="155"/>
      <c r="D305" s="155"/>
      <c r="E305" s="155"/>
      <c r="F305" s="155"/>
      <c r="G305" s="155"/>
      <c r="H305" s="155"/>
      <c r="I305" s="136"/>
      <c r="J305" s="154"/>
      <c r="K305" s="154"/>
      <c r="L305" s="136"/>
      <c r="M305" s="154"/>
      <c r="N305" s="136"/>
      <c r="O305" s="136"/>
      <c r="P305" s="136"/>
      <c r="Q305" s="135"/>
      <c r="R305" s="136"/>
      <c r="S305" s="136"/>
      <c r="T305" s="136"/>
      <c r="U305" s="136"/>
      <c r="V305" s="32"/>
    </row>
    <row r="306" spans="1:22" s="21" customFormat="1" ht="15" customHeight="1" thickBot="1" x14ac:dyDescent="0.35">
      <c r="A306" s="35" t="s">
        <v>309</v>
      </c>
      <c r="B306" s="36"/>
      <c r="C306" s="36"/>
      <c r="D306" s="36"/>
      <c r="E306" s="36"/>
      <c r="F306" s="37"/>
      <c r="G306" s="311"/>
      <c r="H306" s="312"/>
      <c r="I306" s="312"/>
      <c r="J306" s="312"/>
      <c r="K306" s="312"/>
      <c r="L306" s="312"/>
      <c r="M306" s="312"/>
      <c r="N306" s="312"/>
      <c r="O306" s="312"/>
      <c r="P306" s="312"/>
      <c r="Q306" s="312"/>
      <c r="R306" s="312"/>
      <c r="S306" s="312"/>
      <c r="T306" s="312"/>
      <c r="U306" s="312"/>
      <c r="V306" s="313"/>
    </row>
    <row r="307" spans="1:22" s="151" customFormat="1" ht="30" customHeight="1" x14ac:dyDescent="0.3">
      <c r="A307" s="337">
        <v>1</v>
      </c>
      <c r="B307" s="349" t="s">
        <v>318</v>
      </c>
      <c r="C307" s="337" t="s">
        <v>38</v>
      </c>
      <c r="D307" s="339" t="s">
        <v>309</v>
      </c>
      <c r="E307" s="340" t="s">
        <v>319</v>
      </c>
      <c r="F307" s="340" t="s">
        <v>36</v>
      </c>
      <c r="G307" s="46">
        <v>44866</v>
      </c>
      <c r="H307" s="46">
        <v>45047</v>
      </c>
      <c r="I307" s="350">
        <v>75000</v>
      </c>
      <c r="J307" s="351">
        <v>6006.89</v>
      </c>
      <c r="K307" s="122">
        <v>25</v>
      </c>
      <c r="L307" s="122">
        <f t="shared" ref="L307:L312" si="101">+I307*2.87%</f>
        <v>2152.5</v>
      </c>
      <c r="M307" s="122">
        <f t="shared" ref="M307:M312" si="102">+I307*7.1%</f>
        <v>5324.9999999999991</v>
      </c>
      <c r="N307" s="57">
        <v>748.08</v>
      </c>
      <c r="O307" s="58">
        <f t="shared" ref="O307:O312" si="103">+I307*3.04%</f>
        <v>2280</v>
      </c>
      <c r="P307" s="58">
        <f t="shared" ref="P307:P312" si="104">+I307*7.09%</f>
        <v>5317.5</v>
      </c>
      <c r="Q307" s="59">
        <v>1512.45</v>
      </c>
      <c r="R307" s="58">
        <f>SUM(L307,M307,N307,O307,P307)</f>
        <v>15823.08</v>
      </c>
      <c r="S307" s="58">
        <f>SUM(J307,K307,L307,O307,Q307)</f>
        <v>11976.84</v>
      </c>
      <c r="T307" s="58">
        <f>SUM(M307,N307,P307)</f>
        <v>11390.579999999998</v>
      </c>
      <c r="U307" s="352">
        <f>I307-S307</f>
        <v>63023.16</v>
      </c>
      <c r="V307" s="342">
        <v>112</v>
      </c>
    </row>
    <row r="308" spans="1:22" s="151" customFormat="1" ht="30" customHeight="1" x14ac:dyDescent="0.3">
      <c r="A308" s="337">
        <v>2</v>
      </c>
      <c r="B308" s="338" t="s">
        <v>320</v>
      </c>
      <c r="C308" s="337" t="s">
        <v>34</v>
      </c>
      <c r="D308" s="339" t="s">
        <v>309</v>
      </c>
      <c r="E308" s="340" t="s">
        <v>310</v>
      </c>
      <c r="F308" s="340" t="s">
        <v>36</v>
      </c>
      <c r="G308" s="125">
        <v>44805</v>
      </c>
      <c r="H308" s="125">
        <v>44986</v>
      </c>
      <c r="I308" s="121">
        <v>48000</v>
      </c>
      <c r="J308" s="122">
        <v>1571.73</v>
      </c>
      <c r="K308" s="122">
        <v>25</v>
      </c>
      <c r="L308" s="58">
        <f t="shared" si="101"/>
        <v>1377.6</v>
      </c>
      <c r="M308" s="58">
        <f t="shared" si="102"/>
        <v>3407.9999999999995</v>
      </c>
      <c r="N308" s="58">
        <f>+I308*1.15%</f>
        <v>552</v>
      </c>
      <c r="O308" s="58">
        <f t="shared" si="103"/>
        <v>1459.2</v>
      </c>
      <c r="P308" s="58">
        <f t="shared" si="104"/>
        <v>3403.2000000000003</v>
      </c>
      <c r="Q308" s="59">
        <v>0</v>
      </c>
      <c r="R308" s="58">
        <f>SUM(K308:P308)</f>
        <v>10225</v>
      </c>
      <c r="S308" s="58">
        <f>+J308+K308+L308+O308+Q308</f>
        <v>4433.53</v>
      </c>
      <c r="T308" s="58">
        <f>+M308+N308+P308</f>
        <v>7363.2</v>
      </c>
      <c r="U308" s="352">
        <f>+I308-S308</f>
        <v>43566.47</v>
      </c>
      <c r="V308" s="342">
        <v>112</v>
      </c>
    </row>
    <row r="309" spans="1:22" s="151" customFormat="1" ht="30" customHeight="1" x14ac:dyDescent="0.3">
      <c r="A309" s="337">
        <v>3</v>
      </c>
      <c r="B309" s="338" t="s">
        <v>321</v>
      </c>
      <c r="C309" s="337" t="s">
        <v>38</v>
      </c>
      <c r="D309" s="339" t="s">
        <v>309</v>
      </c>
      <c r="E309" s="340" t="s">
        <v>322</v>
      </c>
      <c r="F309" s="340" t="s">
        <v>36</v>
      </c>
      <c r="G309" s="46">
        <v>44774</v>
      </c>
      <c r="H309" s="46">
        <v>44958</v>
      </c>
      <c r="I309" s="121">
        <v>48000</v>
      </c>
      <c r="J309" s="122">
        <v>1571.73</v>
      </c>
      <c r="K309" s="122">
        <v>25</v>
      </c>
      <c r="L309" s="58">
        <f t="shared" si="101"/>
        <v>1377.6</v>
      </c>
      <c r="M309" s="58">
        <f t="shared" si="102"/>
        <v>3407.9999999999995</v>
      </c>
      <c r="N309" s="58">
        <f>+I309*1.15%</f>
        <v>552</v>
      </c>
      <c r="O309" s="58">
        <f t="shared" si="103"/>
        <v>1459.2</v>
      </c>
      <c r="P309" s="58">
        <f t="shared" si="104"/>
        <v>3403.2000000000003</v>
      </c>
      <c r="Q309" s="59">
        <v>0</v>
      </c>
      <c r="R309" s="58">
        <f>SUM(K309:P309)</f>
        <v>10225</v>
      </c>
      <c r="S309" s="58">
        <f>+J309+K309+L309+O309+Q309</f>
        <v>4433.53</v>
      </c>
      <c r="T309" s="58">
        <f>+M309+N309+P309</f>
        <v>7363.2</v>
      </c>
      <c r="U309" s="352">
        <f>+I309-S309</f>
        <v>43566.47</v>
      </c>
      <c r="V309" s="342">
        <v>112</v>
      </c>
    </row>
    <row r="310" spans="1:22" s="151" customFormat="1" ht="30" customHeight="1" x14ac:dyDescent="0.3">
      <c r="A310" s="337">
        <v>4</v>
      </c>
      <c r="B310" s="338" t="s">
        <v>323</v>
      </c>
      <c r="C310" s="337" t="s">
        <v>38</v>
      </c>
      <c r="D310" s="339" t="s">
        <v>309</v>
      </c>
      <c r="E310" s="340" t="s">
        <v>310</v>
      </c>
      <c r="F310" s="340" t="s">
        <v>36</v>
      </c>
      <c r="G310" s="46">
        <v>44866</v>
      </c>
      <c r="H310" s="46">
        <v>45047</v>
      </c>
      <c r="I310" s="122">
        <v>25200</v>
      </c>
      <c r="J310" s="122">
        <v>0</v>
      </c>
      <c r="K310" s="122">
        <v>25</v>
      </c>
      <c r="L310" s="58">
        <f t="shared" si="101"/>
        <v>723.24</v>
      </c>
      <c r="M310" s="58">
        <f t="shared" si="102"/>
        <v>1789.1999999999998</v>
      </c>
      <c r="N310" s="58">
        <f>+I310*1.15%</f>
        <v>289.8</v>
      </c>
      <c r="O310" s="58">
        <f t="shared" si="103"/>
        <v>766.08</v>
      </c>
      <c r="P310" s="58">
        <f t="shared" si="104"/>
        <v>1786.68</v>
      </c>
      <c r="Q310" s="59">
        <v>0</v>
      </c>
      <c r="R310" s="58">
        <f>SUM(K310:P310)</f>
        <v>5380</v>
      </c>
      <c r="S310" s="58">
        <f>+J310+K310+L310+O310+Q310</f>
        <v>1514.3200000000002</v>
      </c>
      <c r="T310" s="58">
        <f>+M310+N310+P310</f>
        <v>3865.6800000000003</v>
      </c>
      <c r="U310" s="352">
        <f>+I310-S310</f>
        <v>23685.68</v>
      </c>
      <c r="V310" s="342">
        <v>112</v>
      </c>
    </row>
    <row r="311" spans="1:22" s="151" customFormat="1" ht="30" customHeight="1" x14ac:dyDescent="0.3">
      <c r="A311" s="337">
        <v>5</v>
      </c>
      <c r="B311" s="338" t="s">
        <v>324</v>
      </c>
      <c r="C311" s="337" t="s">
        <v>38</v>
      </c>
      <c r="D311" s="339" t="s">
        <v>309</v>
      </c>
      <c r="E311" s="340" t="s">
        <v>310</v>
      </c>
      <c r="F311" s="340" t="s">
        <v>36</v>
      </c>
      <c r="G311" s="46">
        <v>44866</v>
      </c>
      <c r="H311" s="46">
        <v>45047</v>
      </c>
      <c r="I311" s="122">
        <v>25200</v>
      </c>
      <c r="J311" s="122">
        <v>0</v>
      </c>
      <c r="K311" s="122">
        <v>25</v>
      </c>
      <c r="L311" s="122">
        <f t="shared" si="101"/>
        <v>723.24</v>
      </c>
      <c r="M311" s="58">
        <f t="shared" si="102"/>
        <v>1789.1999999999998</v>
      </c>
      <c r="N311" s="58">
        <f>+I311*1.15%</f>
        <v>289.8</v>
      </c>
      <c r="O311" s="58">
        <f t="shared" si="103"/>
        <v>766.08</v>
      </c>
      <c r="P311" s="58">
        <f t="shared" si="104"/>
        <v>1786.68</v>
      </c>
      <c r="Q311" s="59">
        <v>0</v>
      </c>
      <c r="R311" s="58">
        <f>SUM(K311:P311)</f>
        <v>5380</v>
      </c>
      <c r="S311" s="58">
        <f>+J311+K311+L311+O311+Q311</f>
        <v>1514.3200000000002</v>
      </c>
      <c r="T311" s="58">
        <f>+M311+N311+P311</f>
        <v>3865.6800000000003</v>
      </c>
      <c r="U311" s="352">
        <f>+I311-S311</f>
        <v>23685.68</v>
      </c>
      <c r="V311" s="342">
        <v>112</v>
      </c>
    </row>
    <row r="312" spans="1:22" s="151" customFormat="1" ht="30" customHeight="1" thickBot="1" x14ac:dyDescent="0.35">
      <c r="A312" s="337">
        <v>6</v>
      </c>
      <c r="B312" s="353" t="s">
        <v>325</v>
      </c>
      <c r="C312" s="354" t="s">
        <v>38</v>
      </c>
      <c r="D312" s="355" t="s">
        <v>309</v>
      </c>
      <c r="E312" s="356" t="s">
        <v>310</v>
      </c>
      <c r="F312" s="356" t="s">
        <v>36</v>
      </c>
      <c r="G312" s="46">
        <v>44774</v>
      </c>
      <c r="H312" s="46">
        <v>44958</v>
      </c>
      <c r="I312" s="357">
        <v>25200</v>
      </c>
      <c r="J312" s="116">
        <v>0</v>
      </c>
      <c r="K312" s="102">
        <v>25</v>
      </c>
      <c r="L312" s="102">
        <f t="shared" si="101"/>
        <v>723.24</v>
      </c>
      <c r="M312" s="102">
        <f t="shared" si="102"/>
        <v>1789.1999999999998</v>
      </c>
      <c r="N312" s="116">
        <f>+I312*1.15%</f>
        <v>289.8</v>
      </c>
      <c r="O312" s="116">
        <f t="shared" si="103"/>
        <v>766.08</v>
      </c>
      <c r="P312" s="116">
        <f t="shared" si="104"/>
        <v>1786.68</v>
      </c>
      <c r="Q312" s="105">
        <v>0</v>
      </c>
      <c r="R312" s="116">
        <f>SUM(L312,M312,N312,O312,P312)</f>
        <v>5355</v>
      </c>
      <c r="S312" s="116">
        <f>SUM(J312,K312,L312,O312,Q312)</f>
        <v>1514.3200000000002</v>
      </c>
      <c r="T312" s="116">
        <f>SUM(M312,N312,P312)</f>
        <v>3865.6800000000003</v>
      </c>
      <c r="U312" s="358">
        <f>I312-S312</f>
        <v>23685.68</v>
      </c>
      <c r="V312" s="359">
        <v>112</v>
      </c>
    </row>
    <row r="313" spans="1:22" s="151" customFormat="1" ht="15" customHeight="1" thickBot="1" x14ac:dyDescent="0.35">
      <c r="A313" s="109"/>
      <c r="B313" s="109"/>
      <c r="C313" s="109"/>
      <c r="D313" s="109"/>
      <c r="E313" s="109"/>
      <c r="F313" s="109"/>
      <c r="G313" s="109"/>
      <c r="H313" s="109"/>
      <c r="I313" s="110">
        <f t="shared" ref="I313:U313" si="105">SUM(I307:I312)</f>
        <v>246600</v>
      </c>
      <c r="J313" s="110">
        <f t="shared" si="105"/>
        <v>9150.35</v>
      </c>
      <c r="K313" s="110">
        <f t="shared" si="105"/>
        <v>150</v>
      </c>
      <c r="L313" s="110">
        <f t="shared" si="105"/>
        <v>7077.4199999999992</v>
      </c>
      <c r="M313" s="110">
        <f t="shared" si="105"/>
        <v>17508.599999999999</v>
      </c>
      <c r="N313" s="110">
        <f t="shared" si="105"/>
        <v>2721.4800000000005</v>
      </c>
      <c r="O313" s="110">
        <f t="shared" si="105"/>
        <v>7496.6399999999994</v>
      </c>
      <c r="P313" s="110">
        <f t="shared" si="105"/>
        <v>17483.940000000002</v>
      </c>
      <c r="Q313" s="110">
        <f t="shared" si="105"/>
        <v>1512.45</v>
      </c>
      <c r="R313" s="110">
        <f t="shared" si="105"/>
        <v>52388.08</v>
      </c>
      <c r="S313" s="110">
        <f t="shared" si="105"/>
        <v>25386.859999999997</v>
      </c>
      <c r="T313" s="110">
        <f t="shared" si="105"/>
        <v>37714.019999999997</v>
      </c>
      <c r="U313" s="110">
        <f t="shared" si="105"/>
        <v>221213.13999999998</v>
      </c>
      <c r="V313" s="111"/>
    </row>
    <row r="314" spans="1:22" s="21" customFormat="1" ht="8.1" customHeight="1" thickBot="1" x14ac:dyDescent="0.35">
      <c r="A314" s="30"/>
      <c r="C314" s="130"/>
      <c r="D314" s="30"/>
      <c r="E314" s="30"/>
      <c r="F314" s="130"/>
      <c r="G314" s="131"/>
      <c r="H314" s="131"/>
      <c r="I314" s="132"/>
      <c r="J314" s="133"/>
      <c r="K314" s="133"/>
      <c r="L314" s="132"/>
      <c r="M314" s="133"/>
      <c r="N314" s="134"/>
      <c r="O314" s="134"/>
      <c r="P314" s="134"/>
      <c r="Q314" s="135"/>
      <c r="R314" s="134"/>
      <c r="S314" s="134"/>
      <c r="T314" s="134"/>
      <c r="U314" s="136"/>
      <c r="V314" s="32"/>
    </row>
    <row r="315" spans="1:22" s="21" customFormat="1" ht="15" customHeight="1" thickBot="1" x14ac:dyDescent="0.35">
      <c r="A315" s="16" t="s">
        <v>326</v>
      </c>
      <c r="B315" s="17"/>
      <c r="C315" s="17"/>
      <c r="D315" s="17"/>
      <c r="E315" s="17"/>
      <c r="F315" s="18"/>
      <c r="G315" s="311"/>
      <c r="H315" s="312"/>
      <c r="I315" s="312"/>
      <c r="J315" s="312"/>
      <c r="K315" s="312"/>
      <c r="L315" s="312"/>
      <c r="M315" s="312"/>
      <c r="N315" s="312"/>
      <c r="O315" s="312"/>
      <c r="P315" s="312"/>
      <c r="Q315" s="312"/>
      <c r="R315" s="312"/>
      <c r="S315" s="312"/>
      <c r="T315" s="312"/>
      <c r="U315" s="312"/>
      <c r="V315" s="313"/>
    </row>
    <row r="316" spans="1:22" s="21" customFormat="1" ht="30" customHeight="1" x14ac:dyDescent="0.3">
      <c r="A316" s="330">
        <v>1</v>
      </c>
      <c r="B316" s="360" t="s">
        <v>327</v>
      </c>
      <c r="C316" s="44" t="s">
        <v>34</v>
      </c>
      <c r="D316" s="361" t="s">
        <v>326</v>
      </c>
      <c r="E316" s="44" t="s">
        <v>252</v>
      </c>
      <c r="F316" s="45" t="s">
        <v>36</v>
      </c>
      <c r="G316" s="46">
        <v>44774</v>
      </c>
      <c r="H316" s="46">
        <v>44958</v>
      </c>
      <c r="I316" s="140">
        <v>120000</v>
      </c>
      <c r="J316" s="114">
        <f>16809.87</f>
        <v>16809.87</v>
      </c>
      <c r="K316" s="114">
        <v>25</v>
      </c>
      <c r="L316" s="140">
        <f t="shared" ref="L316:L322" si="106">+I316*2.87%</f>
        <v>3444</v>
      </c>
      <c r="M316" s="141">
        <f t="shared" ref="M316:M322" si="107">+I316*7.1%</f>
        <v>8520</v>
      </c>
      <c r="N316" s="140">
        <v>748.08</v>
      </c>
      <c r="O316" s="140">
        <f t="shared" ref="O316:O322" si="108">+I316*3.04%</f>
        <v>3648</v>
      </c>
      <c r="P316" s="140">
        <f t="shared" ref="P316:P322" si="109">+I316*7.09%</f>
        <v>8508</v>
      </c>
      <c r="Q316" s="142">
        <v>0</v>
      </c>
      <c r="R316" s="140">
        <f t="shared" ref="R316:R322" si="110">SUM(K316:P316)</f>
        <v>24893.08</v>
      </c>
      <c r="S316" s="140">
        <f t="shared" ref="S316:S322" si="111">+J316+K316+L316+O316+Q316</f>
        <v>23926.87</v>
      </c>
      <c r="T316" s="140">
        <f t="shared" ref="T316:T322" si="112">+M316+N316+P316</f>
        <v>17776.080000000002</v>
      </c>
      <c r="U316" s="143">
        <f t="shared" ref="U316:U322" si="113">+I316-S316</f>
        <v>96073.13</v>
      </c>
      <c r="V316" s="120">
        <v>112</v>
      </c>
    </row>
    <row r="317" spans="1:22" s="21" customFormat="1" ht="30" customHeight="1" x14ac:dyDescent="0.3">
      <c r="A317" s="337">
        <v>2</v>
      </c>
      <c r="B317" s="362" t="s">
        <v>328</v>
      </c>
      <c r="C317" s="54" t="s">
        <v>34</v>
      </c>
      <c r="D317" s="216" t="s">
        <v>326</v>
      </c>
      <c r="E317" s="54" t="s">
        <v>329</v>
      </c>
      <c r="F317" s="56" t="s">
        <v>36</v>
      </c>
      <c r="G317" s="125">
        <v>44805</v>
      </c>
      <c r="H317" s="125">
        <v>44986</v>
      </c>
      <c r="I317" s="57">
        <v>80000</v>
      </c>
      <c r="J317" s="122">
        <f>7400.87</f>
        <v>7400.87</v>
      </c>
      <c r="K317" s="58">
        <v>25</v>
      </c>
      <c r="L317" s="57">
        <f t="shared" si="106"/>
        <v>2296</v>
      </c>
      <c r="M317" s="58">
        <f t="shared" si="107"/>
        <v>5679.9999999999991</v>
      </c>
      <c r="N317" s="57">
        <v>748.08</v>
      </c>
      <c r="O317" s="57">
        <f t="shared" si="108"/>
        <v>2432</v>
      </c>
      <c r="P317" s="57">
        <f t="shared" si="109"/>
        <v>5672</v>
      </c>
      <c r="Q317" s="59">
        <v>0</v>
      </c>
      <c r="R317" s="57">
        <f t="shared" si="110"/>
        <v>16853.080000000002</v>
      </c>
      <c r="S317" s="57">
        <f t="shared" si="111"/>
        <v>12153.869999999999</v>
      </c>
      <c r="T317" s="57">
        <f t="shared" si="112"/>
        <v>12100.079999999998</v>
      </c>
      <c r="U317" s="60">
        <f t="shared" si="113"/>
        <v>67846.13</v>
      </c>
      <c r="V317" s="61">
        <v>112</v>
      </c>
    </row>
    <row r="318" spans="1:22" s="21" customFormat="1" ht="30" customHeight="1" x14ac:dyDescent="0.3">
      <c r="A318" s="337">
        <v>3</v>
      </c>
      <c r="B318" s="362" t="s">
        <v>330</v>
      </c>
      <c r="C318" s="54" t="s">
        <v>34</v>
      </c>
      <c r="D318" s="216" t="s">
        <v>326</v>
      </c>
      <c r="E318" s="54" t="s">
        <v>331</v>
      </c>
      <c r="F318" s="56" t="s">
        <v>36</v>
      </c>
      <c r="G318" s="46">
        <v>44896</v>
      </c>
      <c r="H318" s="46">
        <v>45078</v>
      </c>
      <c r="I318" s="57">
        <v>80000</v>
      </c>
      <c r="J318" s="122">
        <f>7400.87</f>
        <v>7400.87</v>
      </c>
      <c r="K318" s="58">
        <v>25</v>
      </c>
      <c r="L318" s="57">
        <f t="shared" si="106"/>
        <v>2296</v>
      </c>
      <c r="M318" s="58">
        <f t="shared" si="107"/>
        <v>5679.9999999999991</v>
      </c>
      <c r="N318" s="57">
        <v>748.08</v>
      </c>
      <c r="O318" s="57">
        <f t="shared" si="108"/>
        <v>2432</v>
      </c>
      <c r="P318" s="57">
        <f t="shared" si="109"/>
        <v>5672</v>
      </c>
      <c r="Q318" s="59">
        <v>0</v>
      </c>
      <c r="R318" s="57">
        <f t="shared" si="110"/>
        <v>16853.080000000002</v>
      </c>
      <c r="S318" s="57">
        <f t="shared" si="111"/>
        <v>12153.869999999999</v>
      </c>
      <c r="T318" s="57">
        <f t="shared" si="112"/>
        <v>12100.079999999998</v>
      </c>
      <c r="U318" s="60">
        <f t="shared" si="113"/>
        <v>67846.13</v>
      </c>
      <c r="V318" s="61">
        <v>112</v>
      </c>
    </row>
    <row r="319" spans="1:22" s="21" customFormat="1" ht="30" customHeight="1" x14ac:dyDescent="0.3">
      <c r="A319" s="337">
        <v>4</v>
      </c>
      <c r="B319" s="289" t="s">
        <v>332</v>
      </c>
      <c r="C319" s="54" t="s">
        <v>34</v>
      </c>
      <c r="D319" s="216" t="s">
        <v>326</v>
      </c>
      <c r="E319" s="54" t="s">
        <v>331</v>
      </c>
      <c r="F319" s="56" t="s">
        <v>36</v>
      </c>
      <c r="G319" s="46">
        <v>44866</v>
      </c>
      <c r="H319" s="46">
        <v>45047</v>
      </c>
      <c r="I319" s="182">
        <v>50000</v>
      </c>
      <c r="J319" s="183">
        <v>1854</v>
      </c>
      <c r="K319" s="183">
        <v>25</v>
      </c>
      <c r="L319" s="182">
        <f>+I319*2.87%</f>
        <v>1435</v>
      </c>
      <c r="M319" s="183">
        <f>+I319*7.1%</f>
        <v>3549.9999999999995</v>
      </c>
      <c r="N319" s="182">
        <f>+I319*1.15%</f>
        <v>575</v>
      </c>
      <c r="O319" s="182">
        <f>+I319*3.04%</f>
        <v>1520</v>
      </c>
      <c r="P319" s="182">
        <f>+I319*7.09%</f>
        <v>3545.0000000000005</v>
      </c>
      <c r="Q319" s="290">
        <v>0</v>
      </c>
      <c r="R319" s="182">
        <f>SUM(K319:P319)</f>
        <v>10650</v>
      </c>
      <c r="S319" s="182">
        <f>+J319+K319+L319+O319+Q319</f>
        <v>4834</v>
      </c>
      <c r="T319" s="182">
        <f>+M319+N319+P319</f>
        <v>7670</v>
      </c>
      <c r="U319" s="184">
        <f>+I319-S319</f>
        <v>45166</v>
      </c>
      <c r="V319" s="61">
        <v>112</v>
      </c>
    </row>
    <row r="320" spans="1:22" s="21" customFormat="1" ht="30" customHeight="1" x14ac:dyDescent="0.3">
      <c r="A320" s="337">
        <v>5</v>
      </c>
      <c r="B320" s="362" t="s">
        <v>333</v>
      </c>
      <c r="C320" s="54" t="s">
        <v>34</v>
      </c>
      <c r="D320" s="216" t="s">
        <v>326</v>
      </c>
      <c r="E320" s="54" t="s">
        <v>334</v>
      </c>
      <c r="F320" s="56" t="s">
        <v>36</v>
      </c>
      <c r="G320" s="189">
        <v>44849</v>
      </c>
      <c r="H320" s="190">
        <v>45031</v>
      </c>
      <c r="I320" s="121">
        <v>40000</v>
      </c>
      <c r="J320" s="122">
        <v>215.78</v>
      </c>
      <c r="K320" s="122">
        <v>25</v>
      </c>
      <c r="L320" s="57">
        <f t="shared" si="106"/>
        <v>1148</v>
      </c>
      <c r="M320" s="58">
        <f t="shared" si="107"/>
        <v>2839.9999999999995</v>
      </c>
      <c r="N320" s="57">
        <f>+I320*1.15%</f>
        <v>460</v>
      </c>
      <c r="O320" s="57">
        <f t="shared" si="108"/>
        <v>1216</v>
      </c>
      <c r="P320" s="57">
        <f t="shared" si="109"/>
        <v>2836</v>
      </c>
      <c r="Q320" s="59">
        <v>1512.45</v>
      </c>
      <c r="R320" s="57">
        <f t="shared" si="110"/>
        <v>8525</v>
      </c>
      <c r="S320" s="57">
        <f t="shared" si="111"/>
        <v>4117.2299999999996</v>
      </c>
      <c r="T320" s="57">
        <f t="shared" si="112"/>
        <v>6136</v>
      </c>
      <c r="U320" s="60">
        <f t="shared" si="113"/>
        <v>35882.770000000004</v>
      </c>
      <c r="V320" s="61">
        <v>112</v>
      </c>
    </row>
    <row r="321" spans="1:22" s="21" customFormat="1" ht="45.75" customHeight="1" x14ac:dyDescent="0.3">
      <c r="A321" s="337">
        <v>6</v>
      </c>
      <c r="B321" s="362" t="s">
        <v>335</v>
      </c>
      <c r="C321" s="54" t="s">
        <v>34</v>
      </c>
      <c r="D321" s="216" t="s">
        <v>326</v>
      </c>
      <c r="E321" s="54" t="s">
        <v>336</v>
      </c>
      <c r="F321" s="56" t="s">
        <v>36</v>
      </c>
      <c r="G321" s="46">
        <v>44866</v>
      </c>
      <c r="H321" s="46">
        <v>45047</v>
      </c>
      <c r="I321" s="62">
        <v>60000</v>
      </c>
      <c r="J321" s="122">
        <v>3486.68</v>
      </c>
      <c r="K321" s="58">
        <v>25</v>
      </c>
      <c r="L321" s="57">
        <f t="shared" si="106"/>
        <v>1722</v>
      </c>
      <c r="M321" s="58">
        <f t="shared" si="107"/>
        <v>4260</v>
      </c>
      <c r="N321" s="57">
        <f>+I321*1.15%</f>
        <v>690</v>
      </c>
      <c r="O321" s="57">
        <f t="shared" si="108"/>
        <v>1824</v>
      </c>
      <c r="P321" s="57">
        <f t="shared" si="109"/>
        <v>4254</v>
      </c>
      <c r="Q321" s="59">
        <v>0</v>
      </c>
      <c r="R321" s="57">
        <f t="shared" si="110"/>
        <v>12775</v>
      </c>
      <c r="S321" s="57">
        <f t="shared" si="111"/>
        <v>7057.68</v>
      </c>
      <c r="T321" s="57">
        <f t="shared" si="112"/>
        <v>9204</v>
      </c>
      <c r="U321" s="60">
        <f t="shared" si="113"/>
        <v>52942.32</v>
      </c>
      <c r="V321" s="61">
        <v>112</v>
      </c>
    </row>
    <row r="322" spans="1:22" s="21" customFormat="1" ht="30" customHeight="1" thickBot="1" x14ac:dyDescent="0.35">
      <c r="A322" s="343">
        <v>7</v>
      </c>
      <c r="B322" s="363" t="s">
        <v>337</v>
      </c>
      <c r="C322" s="100" t="s">
        <v>34</v>
      </c>
      <c r="D322" s="364" t="s">
        <v>326</v>
      </c>
      <c r="E322" s="100" t="s">
        <v>334</v>
      </c>
      <c r="F322" s="98" t="s">
        <v>36</v>
      </c>
      <c r="G322" s="125">
        <v>44835</v>
      </c>
      <c r="H322" s="125">
        <v>45017</v>
      </c>
      <c r="I322" s="148">
        <v>40000</v>
      </c>
      <c r="J322" s="122">
        <v>215.78</v>
      </c>
      <c r="K322" s="149">
        <v>25</v>
      </c>
      <c r="L322" s="70">
        <f t="shared" si="106"/>
        <v>1148</v>
      </c>
      <c r="M322" s="69">
        <f t="shared" si="107"/>
        <v>2839.9999999999995</v>
      </c>
      <c r="N322" s="70">
        <f>+I322*1.15%</f>
        <v>460</v>
      </c>
      <c r="O322" s="70">
        <f t="shared" si="108"/>
        <v>1216</v>
      </c>
      <c r="P322" s="70">
        <f t="shared" si="109"/>
        <v>2836</v>
      </c>
      <c r="Q322" s="71">
        <v>1512.45</v>
      </c>
      <c r="R322" s="70">
        <f t="shared" si="110"/>
        <v>8525</v>
      </c>
      <c r="S322" s="70">
        <f t="shared" si="111"/>
        <v>4117.2299999999996</v>
      </c>
      <c r="T322" s="70">
        <f t="shared" si="112"/>
        <v>6136</v>
      </c>
      <c r="U322" s="72">
        <f t="shared" si="113"/>
        <v>35882.770000000004</v>
      </c>
      <c r="V322" s="73">
        <v>112</v>
      </c>
    </row>
    <row r="323" spans="1:22" s="21" customFormat="1" ht="15" customHeight="1" thickBot="1" x14ac:dyDescent="0.35">
      <c r="A323" s="74"/>
      <c r="B323" s="109"/>
      <c r="C323" s="109"/>
      <c r="D323" s="109"/>
      <c r="E323" s="109"/>
      <c r="F323" s="109"/>
      <c r="G323" s="109"/>
      <c r="H323" s="109"/>
      <c r="I323" s="110">
        <f t="shared" ref="I323:U323" si="114">SUM(I316:I322)</f>
        <v>470000</v>
      </c>
      <c r="J323" s="110">
        <f t="shared" si="114"/>
        <v>37383.85</v>
      </c>
      <c r="K323" s="110">
        <f t="shared" si="114"/>
        <v>175</v>
      </c>
      <c r="L323" s="110">
        <f t="shared" si="114"/>
        <v>13489</v>
      </c>
      <c r="M323" s="110">
        <f t="shared" si="114"/>
        <v>33370</v>
      </c>
      <c r="N323" s="110">
        <f t="shared" si="114"/>
        <v>4429.24</v>
      </c>
      <c r="O323" s="110">
        <f t="shared" si="114"/>
        <v>14288</v>
      </c>
      <c r="P323" s="110">
        <f t="shared" si="114"/>
        <v>33323</v>
      </c>
      <c r="Q323" s="110">
        <f t="shared" si="114"/>
        <v>3024.9</v>
      </c>
      <c r="R323" s="110">
        <f t="shared" si="114"/>
        <v>99074.240000000005</v>
      </c>
      <c r="S323" s="110">
        <f t="shared" si="114"/>
        <v>68360.75</v>
      </c>
      <c r="T323" s="110">
        <f t="shared" si="114"/>
        <v>71122.239999999991</v>
      </c>
      <c r="U323" s="110">
        <f t="shared" si="114"/>
        <v>401639.25000000006</v>
      </c>
      <c r="V323" s="111"/>
    </row>
    <row r="324" spans="1:22" s="21" customFormat="1" ht="8.1" customHeight="1" thickBot="1" x14ac:dyDescent="0.35">
      <c r="A324" s="30"/>
      <c r="C324" s="130"/>
      <c r="D324" s="30"/>
      <c r="E324" s="30"/>
      <c r="F324" s="130"/>
      <c r="G324" s="131"/>
      <c r="H324" s="131"/>
      <c r="I324" s="132"/>
      <c r="J324" s="133"/>
      <c r="K324" s="133"/>
      <c r="L324" s="132"/>
      <c r="M324" s="133"/>
      <c r="N324" s="134"/>
      <c r="O324" s="134"/>
      <c r="P324" s="134"/>
      <c r="Q324" s="135"/>
      <c r="R324" s="134"/>
      <c r="S324" s="134"/>
      <c r="T324" s="134"/>
      <c r="U324" s="136"/>
      <c r="V324" s="32"/>
    </row>
    <row r="325" spans="1:22" s="21" customFormat="1" ht="18" customHeight="1" thickBot="1" x14ac:dyDescent="0.35">
      <c r="A325" s="365" t="s">
        <v>338</v>
      </c>
      <c r="B325" s="17"/>
      <c r="C325" s="17"/>
      <c r="D325" s="17"/>
      <c r="E325" s="17"/>
      <c r="F325" s="18"/>
      <c r="G325" s="311"/>
      <c r="H325" s="312"/>
      <c r="I325" s="312"/>
      <c r="J325" s="312"/>
      <c r="K325" s="312"/>
      <c r="L325" s="312"/>
      <c r="M325" s="312"/>
      <c r="N325" s="312"/>
      <c r="O325" s="312"/>
      <c r="P325" s="312"/>
      <c r="Q325" s="312"/>
      <c r="R325" s="312"/>
      <c r="S325" s="312"/>
      <c r="T325" s="312"/>
      <c r="U325" s="312"/>
      <c r="V325" s="313"/>
    </row>
    <row r="326" spans="1:22" s="21" customFormat="1" ht="18" customHeight="1" x14ac:dyDescent="0.3">
      <c r="A326" s="42">
        <v>1</v>
      </c>
      <c r="B326" s="366" t="s">
        <v>339</v>
      </c>
      <c r="C326" s="44" t="s">
        <v>38</v>
      </c>
      <c r="D326" s="361" t="s">
        <v>340</v>
      </c>
      <c r="E326" s="45" t="s">
        <v>252</v>
      </c>
      <c r="F326" s="367" t="s">
        <v>36</v>
      </c>
      <c r="G326" s="168">
        <v>44835</v>
      </c>
      <c r="H326" s="125">
        <v>45017</v>
      </c>
      <c r="I326" s="49">
        <v>120000</v>
      </c>
      <c r="J326" s="48">
        <v>16809.87</v>
      </c>
      <c r="K326" s="48">
        <v>25</v>
      </c>
      <c r="L326" s="49">
        <f>+I326*2.87%</f>
        <v>3444</v>
      </c>
      <c r="M326" s="50">
        <f>+I326*7.1%</f>
        <v>8520</v>
      </c>
      <c r="N326" s="49">
        <v>748.08</v>
      </c>
      <c r="O326" s="49">
        <f>+I326*3.04%</f>
        <v>3648</v>
      </c>
      <c r="P326" s="49">
        <f>+I326*7.09%</f>
        <v>8508</v>
      </c>
      <c r="Q326" s="51">
        <v>0</v>
      </c>
      <c r="R326" s="49">
        <f>SUM(K326:P326)</f>
        <v>24893.08</v>
      </c>
      <c r="S326" s="49">
        <f>+J326+K326+L326+O326+Q326</f>
        <v>23926.87</v>
      </c>
      <c r="T326" s="49">
        <f>+M326+N326+P326</f>
        <v>17776.080000000002</v>
      </c>
      <c r="U326" s="52">
        <f>+I326-S326</f>
        <v>96073.13</v>
      </c>
      <c r="V326" s="53">
        <v>112</v>
      </c>
    </row>
    <row r="327" spans="1:22" s="21" customFormat="1" ht="30" customHeight="1" x14ac:dyDescent="0.3">
      <c r="A327" s="54">
        <v>2</v>
      </c>
      <c r="B327" s="123" t="s">
        <v>341</v>
      </c>
      <c r="C327" s="54" t="s">
        <v>34</v>
      </c>
      <c r="D327" s="216" t="s">
        <v>340</v>
      </c>
      <c r="E327" s="54" t="s">
        <v>342</v>
      </c>
      <c r="F327" s="124" t="s">
        <v>36</v>
      </c>
      <c r="G327" s="46">
        <v>44866</v>
      </c>
      <c r="H327" s="46">
        <v>45047</v>
      </c>
      <c r="I327" s="121">
        <v>75000</v>
      </c>
      <c r="J327" s="122">
        <v>6309.38</v>
      </c>
      <c r="K327" s="122">
        <v>25</v>
      </c>
      <c r="L327" s="57">
        <f>+I327*2.87%</f>
        <v>2152.5</v>
      </c>
      <c r="M327" s="58">
        <f>+I327*7.1%</f>
        <v>5324.9999999999991</v>
      </c>
      <c r="N327" s="57">
        <v>748.08</v>
      </c>
      <c r="O327" s="57">
        <f>+I327*3.04%</f>
        <v>2280</v>
      </c>
      <c r="P327" s="57">
        <f>+I327*7.09%</f>
        <v>5317.5</v>
      </c>
      <c r="Q327" s="59">
        <v>0</v>
      </c>
      <c r="R327" s="57">
        <f>SUM(K327:P327)</f>
        <v>15848.08</v>
      </c>
      <c r="S327" s="57">
        <f>+J327+K327+L327+O327+Q327</f>
        <v>10766.880000000001</v>
      </c>
      <c r="T327" s="57">
        <f>+M327+N327+P327</f>
        <v>11390.579999999998</v>
      </c>
      <c r="U327" s="60">
        <f>+I327-S327</f>
        <v>64233.119999999995</v>
      </c>
      <c r="V327" s="61">
        <v>112</v>
      </c>
    </row>
    <row r="328" spans="1:22" s="21" customFormat="1" ht="30" customHeight="1" x14ac:dyDescent="0.3">
      <c r="A328" s="54">
        <v>3</v>
      </c>
      <c r="B328" s="213" t="s">
        <v>343</v>
      </c>
      <c r="C328" s="44" t="s">
        <v>34</v>
      </c>
      <c r="D328" s="361" t="s">
        <v>340</v>
      </c>
      <c r="E328" s="44" t="s">
        <v>344</v>
      </c>
      <c r="F328" s="367" t="s">
        <v>36</v>
      </c>
      <c r="G328" s="46">
        <v>44866</v>
      </c>
      <c r="H328" s="46">
        <v>45047</v>
      </c>
      <c r="I328" s="49">
        <v>40000</v>
      </c>
      <c r="J328" s="48">
        <f t="shared" ref="J328:J364" si="115">442.65</f>
        <v>442.65</v>
      </c>
      <c r="K328" s="48">
        <v>25</v>
      </c>
      <c r="L328" s="49">
        <f>+I328*2.87%</f>
        <v>1148</v>
      </c>
      <c r="M328" s="50">
        <f>+I328*7.1%</f>
        <v>2839.9999999999995</v>
      </c>
      <c r="N328" s="49">
        <f>+I328*1.15%</f>
        <v>460</v>
      </c>
      <c r="O328" s="49">
        <f>+I328*3.04%</f>
        <v>1216</v>
      </c>
      <c r="P328" s="49">
        <f>+I328*7.09%</f>
        <v>2836</v>
      </c>
      <c r="Q328" s="51">
        <v>0</v>
      </c>
      <c r="R328" s="58">
        <f>SUM(K328:P328)</f>
        <v>8525</v>
      </c>
      <c r="S328" s="58">
        <f>+J328+K328+L328+O328+Q328</f>
        <v>2831.65</v>
      </c>
      <c r="T328" s="58">
        <f>+M328+N328+P328</f>
        <v>6136</v>
      </c>
      <c r="U328" s="352">
        <f>+I328-S328</f>
        <v>37168.35</v>
      </c>
      <c r="V328" s="53">
        <v>112</v>
      </c>
    </row>
    <row r="329" spans="1:22" s="21" customFormat="1" ht="18" customHeight="1" x14ac:dyDescent="0.3">
      <c r="A329" s="54">
        <v>4</v>
      </c>
      <c r="B329" s="181" t="s">
        <v>345</v>
      </c>
      <c r="C329" s="54" t="s">
        <v>38</v>
      </c>
      <c r="D329" s="216" t="s">
        <v>340</v>
      </c>
      <c r="E329" s="45" t="s">
        <v>346</v>
      </c>
      <c r="F329" s="124" t="s">
        <v>36</v>
      </c>
      <c r="G329" s="125">
        <v>44805</v>
      </c>
      <c r="H329" s="125">
        <v>44986</v>
      </c>
      <c r="I329" s="121">
        <v>80000</v>
      </c>
      <c r="J329" s="122">
        <v>7400.87</v>
      </c>
      <c r="K329" s="122">
        <v>25</v>
      </c>
      <c r="L329" s="182">
        <f>+I329*2.87%</f>
        <v>2296</v>
      </c>
      <c r="M329" s="183">
        <f>+I329*7.1%</f>
        <v>5679.9999999999991</v>
      </c>
      <c r="N329" s="182">
        <v>748.08</v>
      </c>
      <c r="O329" s="182">
        <f>+I329*3.04%</f>
        <v>2432</v>
      </c>
      <c r="P329" s="182">
        <f>+I329*7.09%</f>
        <v>5672</v>
      </c>
      <c r="Q329" s="59">
        <v>0</v>
      </c>
      <c r="R329" s="182">
        <f>SUM(K329:P329)</f>
        <v>16853.080000000002</v>
      </c>
      <c r="S329" s="182">
        <f>+J329+K329+L329+O329+Q329</f>
        <v>12153.869999999999</v>
      </c>
      <c r="T329" s="182">
        <f>+M329+N329+P329</f>
        <v>12100.079999999998</v>
      </c>
      <c r="U329" s="184">
        <f>+I329-S329</f>
        <v>67846.13</v>
      </c>
      <c r="V329" s="61">
        <v>112</v>
      </c>
    </row>
    <row r="330" spans="1:22" s="21" customFormat="1" ht="30" customHeight="1" x14ac:dyDescent="0.3">
      <c r="A330" s="54">
        <v>5</v>
      </c>
      <c r="B330" s="366" t="s">
        <v>347</v>
      </c>
      <c r="C330" s="44" t="s">
        <v>34</v>
      </c>
      <c r="D330" s="361" t="s">
        <v>340</v>
      </c>
      <c r="E330" s="45" t="s">
        <v>346</v>
      </c>
      <c r="F330" s="367" t="s">
        <v>36</v>
      </c>
      <c r="G330" s="189">
        <v>44849</v>
      </c>
      <c r="H330" s="190">
        <v>45031</v>
      </c>
      <c r="I330" s="57">
        <v>45000</v>
      </c>
      <c r="J330" s="122">
        <v>1148.33</v>
      </c>
      <c r="K330" s="58">
        <v>25</v>
      </c>
      <c r="L330" s="57">
        <f t="shared" ref="L330:L365" si="116">+I330*2.87%</f>
        <v>1291.5</v>
      </c>
      <c r="M330" s="58">
        <f t="shared" ref="M330:M365" si="117">+I330*7.1%</f>
        <v>3194.9999999999995</v>
      </c>
      <c r="N330" s="57">
        <f t="shared" ref="N330:N365" si="118">+I330*1.15%</f>
        <v>517.5</v>
      </c>
      <c r="O330" s="57">
        <f t="shared" ref="O330:O365" si="119">+I330*3.04%</f>
        <v>1368</v>
      </c>
      <c r="P330" s="57">
        <f t="shared" ref="P330:P365" si="120">+I330*7.09%</f>
        <v>3190.5</v>
      </c>
      <c r="Q330" s="59">
        <v>0</v>
      </c>
      <c r="R330" s="57">
        <f t="shared" ref="R330:R355" si="121">SUM(K330:P330)</f>
        <v>9587.5</v>
      </c>
      <c r="S330" s="57">
        <f t="shared" ref="S330:S354" si="122">+J330+K330+L330+O330+Q330</f>
        <v>3832.83</v>
      </c>
      <c r="T330" s="57">
        <f t="shared" ref="T330:T355" si="123">+M330+N330+P330</f>
        <v>6903</v>
      </c>
      <c r="U330" s="60">
        <f t="shared" ref="U330:U355" si="124">+I330-S330</f>
        <v>41167.17</v>
      </c>
      <c r="V330" s="61">
        <v>112</v>
      </c>
    </row>
    <row r="331" spans="1:22" s="21" customFormat="1" ht="30" customHeight="1" x14ac:dyDescent="0.3">
      <c r="A331" s="54">
        <v>6</v>
      </c>
      <c r="B331" s="123" t="s">
        <v>348</v>
      </c>
      <c r="C331" s="54" t="s">
        <v>34</v>
      </c>
      <c r="D331" s="216" t="s">
        <v>340</v>
      </c>
      <c r="E331" s="56" t="s">
        <v>346</v>
      </c>
      <c r="F331" s="124" t="s">
        <v>36</v>
      </c>
      <c r="G331" s="189">
        <v>44849</v>
      </c>
      <c r="H331" s="190">
        <v>45031</v>
      </c>
      <c r="I331" s="57">
        <v>45000</v>
      </c>
      <c r="J331" s="122">
        <v>921.46</v>
      </c>
      <c r="K331" s="58">
        <v>25</v>
      </c>
      <c r="L331" s="57">
        <f t="shared" si="116"/>
        <v>1291.5</v>
      </c>
      <c r="M331" s="58">
        <f t="shared" si="117"/>
        <v>3194.9999999999995</v>
      </c>
      <c r="N331" s="57">
        <f t="shared" si="118"/>
        <v>517.5</v>
      </c>
      <c r="O331" s="57">
        <f t="shared" si="119"/>
        <v>1368</v>
      </c>
      <c r="P331" s="57">
        <f t="shared" si="120"/>
        <v>3190.5</v>
      </c>
      <c r="Q331" s="59">
        <v>1512.45</v>
      </c>
      <c r="R331" s="57">
        <f t="shared" si="121"/>
        <v>9587.5</v>
      </c>
      <c r="S331" s="57">
        <f t="shared" si="122"/>
        <v>5118.41</v>
      </c>
      <c r="T331" s="57">
        <f t="shared" si="123"/>
        <v>6903</v>
      </c>
      <c r="U331" s="60">
        <f t="shared" si="124"/>
        <v>39881.589999999997</v>
      </c>
      <c r="V331" s="61">
        <v>112</v>
      </c>
    </row>
    <row r="332" spans="1:22" s="21" customFormat="1" ht="30" customHeight="1" x14ac:dyDescent="0.3">
      <c r="A332" s="54">
        <v>7</v>
      </c>
      <c r="B332" s="123" t="s">
        <v>349</v>
      </c>
      <c r="C332" s="54" t="s">
        <v>34</v>
      </c>
      <c r="D332" s="216" t="s">
        <v>340</v>
      </c>
      <c r="E332" s="56" t="s">
        <v>346</v>
      </c>
      <c r="F332" s="124" t="s">
        <v>36</v>
      </c>
      <c r="G332" s="46">
        <v>44866</v>
      </c>
      <c r="H332" s="46">
        <v>45047</v>
      </c>
      <c r="I332" s="57">
        <v>45000</v>
      </c>
      <c r="J332" s="122">
        <v>1148.33</v>
      </c>
      <c r="K332" s="58">
        <v>25</v>
      </c>
      <c r="L332" s="57">
        <f t="shared" si="116"/>
        <v>1291.5</v>
      </c>
      <c r="M332" s="58">
        <f t="shared" si="117"/>
        <v>3194.9999999999995</v>
      </c>
      <c r="N332" s="57">
        <f t="shared" si="118"/>
        <v>517.5</v>
      </c>
      <c r="O332" s="57">
        <f t="shared" si="119"/>
        <v>1368</v>
      </c>
      <c r="P332" s="57">
        <f t="shared" si="120"/>
        <v>3190.5</v>
      </c>
      <c r="Q332" s="59">
        <v>0</v>
      </c>
      <c r="R332" s="57">
        <f t="shared" si="121"/>
        <v>9587.5</v>
      </c>
      <c r="S332" s="57">
        <f t="shared" si="122"/>
        <v>3832.83</v>
      </c>
      <c r="T332" s="57">
        <f t="shared" si="123"/>
        <v>6903</v>
      </c>
      <c r="U332" s="60">
        <f t="shared" si="124"/>
        <v>41167.17</v>
      </c>
      <c r="V332" s="61">
        <v>112</v>
      </c>
    </row>
    <row r="333" spans="1:22" s="21" customFormat="1" ht="30" customHeight="1" x14ac:dyDescent="0.3">
      <c r="A333" s="54">
        <v>8</v>
      </c>
      <c r="B333" s="123" t="s">
        <v>350</v>
      </c>
      <c r="C333" s="54" t="s">
        <v>34</v>
      </c>
      <c r="D333" s="216" t="s">
        <v>340</v>
      </c>
      <c r="E333" s="54" t="s">
        <v>346</v>
      </c>
      <c r="F333" s="124" t="s">
        <v>36</v>
      </c>
      <c r="G333" s="46">
        <v>44866</v>
      </c>
      <c r="H333" s="46">
        <v>45047</v>
      </c>
      <c r="I333" s="57">
        <v>45000</v>
      </c>
      <c r="J333" s="122">
        <v>1148.33</v>
      </c>
      <c r="K333" s="58">
        <v>25</v>
      </c>
      <c r="L333" s="57">
        <f t="shared" si="116"/>
        <v>1291.5</v>
      </c>
      <c r="M333" s="58">
        <f t="shared" si="117"/>
        <v>3194.9999999999995</v>
      </c>
      <c r="N333" s="57">
        <f t="shared" si="118"/>
        <v>517.5</v>
      </c>
      <c r="O333" s="57">
        <f t="shared" si="119"/>
        <v>1368</v>
      </c>
      <c r="P333" s="57">
        <f t="shared" si="120"/>
        <v>3190.5</v>
      </c>
      <c r="Q333" s="59">
        <v>0</v>
      </c>
      <c r="R333" s="57">
        <f t="shared" si="121"/>
        <v>9587.5</v>
      </c>
      <c r="S333" s="57">
        <f t="shared" si="122"/>
        <v>3832.83</v>
      </c>
      <c r="T333" s="57">
        <f>+M333+N333+P333</f>
        <v>6903</v>
      </c>
      <c r="U333" s="60">
        <f>+I333-S333</f>
        <v>41167.17</v>
      </c>
      <c r="V333" s="61">
        <v>112</v>
      </c>
    </row>
    <row r="334" spans="1:22" s="21" customFormat="1" ht="30" customHeight="1" x14ac:dyDescent="0.3">
      <c r="A334" s="54">
        <v>9</v>
      </c>
      <c r="B334" s="368" t="s">
        <v>351</v>
      </c>
      <c r="C334" s="54" t="s">
        <v>34</v>
      </c>
      <c r="D334" s="54" t="s">
        <v>340</v>
      </c>
      <c r="E334" s="56" t="s">
        <v>346</v>
      </c>
      <c r="F334" s="124" t="s">
        <v>36</v>
      </c>
      <c r="G334" s="46">
        <v>44896</v>
      </c>
      <c r="H334" s="46">
        <v>45078</v>
      </c>
      <c r="I334" s="57">
        <v>80000</v>
      </c>
      <c r="J334" s="119">
        <f>7400.87</f>
        <v>7400.87</v>
      </c>
      <c r="K334" s="57">
        <v>25</v>
      </c>
      <c r="L334" s="57">
        <f t="shared" si="116"/>
        <v>2296</v>
      </c>
      <c r="M334" s="57">
        <f t="shared" si="117"/>
        <v>5679.9999999999991</v>
      </c>
      <c r="N334" s="57">
        <v>748.08</v>
      </c>
      <c r="O334" s="57">
        <f t="shared" si="119"/>
        <v>2432</v>
      </c>
      <c r="P334" s="57">
        <f t="shared" si="120"/>
        <v>5672</v>
      </c>
      <c r="Q334" s="290">
        <v>0</v>
      </c>
      <c r="R334" s="57">
        <f t="shared" si="121"/>
        <v>16853.080000000002</v>
      </c>
      <c r="S334" s="57">
        <f t="shared" si="122"/>
        <v>12153.869999999999</v>
      </c>
      <c r="T334" s="57">
        <f>+M334+N334+P334</f>
        <v>12100.079999999998</v>
      </c>
      <c r="U334" s="60">
        <f>+I334-S334</f>
        <v>67846.13</v>
      </c>
      <c r="V334" s="61">
        <v>112</v>
      </c>
    </row>
    <row r="335" spans="1:22" s="21" customFormat="1" ht="30" customHeight="1" x14ac:dyDescent="0.3">
      <c r="A335" s="54">
        <v>10</v>
      </c>
      <c r="B335" s="123" t="s">
        <v>352</v>
      </c>
      <c r="C335" s="54" t="s">
        <v>38</v>
      </c>
      <c r="D335" s="216" t="s">
        <v>340</v>
      </c>
      <c r="E335" s="54" t="s">
        <v>353</v>
      </c>
      <c r="F335" s="124" t="s">
        <v>36</v>
      </c>
      <c r="G335" s="46">
        <v>44866</v>
      </c>
      <c r="H335" s="46">
        <v>45047</v>
      </c>
      <c r="I335" s="121">
        <v>40000</v>
      </c>
      <c r="J335" s="122">
        <v>215.78</v>
      </c>
      <c r="K335" s="122">
        <v>25</v>
      </c>
      <c r="L335" s="57">
        <f t="shared" si="116"/>
        <v>1148</v>
      </c>
      <c r="M335" s="58">
        <f t="shared" si="117"/>
        <v>2839.9999999999995</v>
      </c>
      <c r="N335" s="57">
        <f t="shared" si="118"/>
        <v>460</v>
      </c>
      <c r="O335" s="57">
        <f t="shared" si="119"/>
        <v>1216</v>
      </c>
      <c r="P335" s="57">
        <f t="shared" si="120"/>
        <v>2836</v>
      </c>
      <c r="Q335" s="59">
        <v>1512.45</v>
      </c>
      <c r="R335" s="57">
        <f t="shared" si="121"/>
        <v>8525</v>
      </c>
      <c r="S335" s="57">
        <f t="shared" si="122"/>
        <v>4117.2299999999996</v>
      </c>
      <c r="T335" s="57">
        <f t="shared" si="123"/>
        <v>6136</v>
      </c>
      <c r="U335" s="60">
        <f t="shared" si="124"/>
        <v>35882.770000000004</v>
      </c>
      <c r="V335" s="61">
        <v>112</v>
      </c>
    </row>
    <row r="336" spans="1:22" s="21" customFormat="1" ht="44.25" customHeight="1" x14ac:dyDescent="0.3">
      <c r="A336" s="54">
        <v>11</v>
      </c>
      <c r="B336" s="123" t="s">
        <v>354</v>
      </c>
      <c r="C336" s="54" t="s">
        <v>38</v>
      </c>
      <c r="D336" s="216" t="s">
        <v>340</v>
      </c>
      <c r="E336" s="54" t="s">
        <v>355</v>
      </c>
      <c r="F336" s="124" t="s">
        <v>36</v>
      </c>
      <c r="G336" s="46">
        <v>44866</v>
      </c>
      <c r="H336" s="46">
        <v>45047</v>
      </c>
      <c r="I336" s="121">
        <v>40000</v>
      </c>
      <c r="J336" s="122">
        <f>442.65</f>
        <v>442.65</v>
      </c>
      <c r="K336" s="122">
        <v>25</v>
      </c>
      <c r="L336" s="57">
        <f t="shared" si="116"/>
        <v>1148</v>
      </c>
      <c r="M336" s="58">
        <f t="shared" si="117"/>
        <v>2839.9999999999995</v>
      </c>
      <c r="N336" s="57">
        <f t="shared" si="118"/>
        <v>460</v>
      </c>
      <c r="O336" s="57">
        <f t="shared" si="119"/>
        <v>1216</v>
      </c>
      <c r="P336" s="57">
        <f t="shared" si="120"/>
        <v>2836</v>
      </c>
      <c r="Q336" s="59">
        <v>0</v>
      </c>
      <c r="R336" s="57">
        <f t="shared" si="121"/>
        <v>8525</v>
      </c>
      <c r="S336" s="57">
        <f t="shared" si="122"/>
        <v>2831.65</v>
      </c>
      <c r="T336" s="57">
        <f t="shared" si="123"/>
        <v>6136</v>
      </c>
      <c r="U336" s="60">
        <f t="shared" si="124"/>
        <v>37168.35</v>
      </c>
      <c r="V336" s="61">
        <v>112</v>
      </c>
    </row>
    <row r="337" spans="1:22" s="21" customFormat="1" ht="30" customHeight="1" x14ac:dyDescent="0.3">
      <c r="A337" s="54">
        <v>12</v>
      </c>
      <c r="B337" s="123" t="s">
        <v>356</v>
      </c>
      <c r="C337" s="54" t="s">
        <v>38</v>
      </c>
      <c r="D337" s="216" t="s">
        <v>340</v>
      </c>
      <c r="E337" s="54" t="s">
        <v>357</v>
      </c>
      <c r="F337" s="124" t="s">
        <v>36</v>
      </c>
      <c r="G337" s="46">
        <v>44866</v>
      </c>
      <c r="H337" s="46">
        <v>45047</v>
      </c>
      <c r="I337" s="121">
        <v>40000</v>
      </c>
      <c r="J337" s="122">
        <f>442.65</f>
        <v>442.65</v>
      </c>
      <c r="K337" s="122">
        <v>25</v>
      </c>
      <c r="L337" s="57">
        <f t="shared" si="116"/>
        <v>1148</v>
      </c>
      <c r="M337" s="58">
        <f t="shared" si="117"/>
        <v>2839.9999999999995</v>
      </c>
      <c r="N337" s="57">
        <f t="shared" si="118"/>
        <v>460</v>
      </c>
      <c r="O337" s="57">
        <f t="shared" si="119"/>
        <v>1216</v>
      </c>
      <c r="P337" s="57">
        <f t="shared" si="120"/>
        <v>2836</v>
      </c>
      <c r="Q337" s="59">
        <v>0</v>
      </c>
      <c r="R337" s="57">
        <f t="shared" si="121"/>
        <v>8525</v>
      </c>
      <c r="S337" s="57">
        <f t="shared" si="122"/>
        <v>2831.65</v>
      </c>
      <c r="T337" s="57">
        <f t="shared" si="123"/>
        <v>6136</v>
      </c>
      <c r="U337" s="60">
        <f t="shared" si="124"/>
        <v>37168.35</v>
      </c>
      <c r="V337" s="61">
        <v>112</v>
      </c>
    </row>
    <row r="338" spans="1:22" s="21" customFormat="1" ht="30" customHeight="1" x14ac:dyDescent="0.3">
      <c r="A338" s="54">
        <v>13</v>
      </c>
      <c r="B338" s="123" t="s">
        <v>358</v>
      </c>
      <c r="C338" s="54" t="s">
        <v>38</v>
      </c>
      <c r="D338" s="216" t="s">
        <v>340</v>
      </c>
      <c r="E338" s="54" t="s">
        <v>359</v>
      </c>
      <c r="F338" s="124" t="s">
        <v>36</v>
      </c>
      <c r="G338" s="46">
        <v>44896</v>
      </c>
      <c r="H338" s="46">
        <v>45078</v>
      </c>
      <c r="I338" s="121">
        <v>40000</v>
      </c>
      <c r="J338" s="122">
        <f t="shared" si="115"/>
        <v>442.65</v>
      </c>
      <c r="K338" s="122">
        <v>25</v>
      </c>
      <c r="L338" s="57">
        <f t="shared" si="116"/>
        <v>1148</v>
      </c>
      <c r="M338" s="58">
        <f t="shared" si="117"/>
        <v>2839.9999999999995</v>
      </c>
      <c r="N338" s="57">
        <f t="shared" si="118"/>
        <v>460</v>
      </c>
      <c r="O338" s="57">
        <f t="shared" si="119"/>
        <v>1216</v>
      </c>
      <c r="P338" s="57">
        <f t="shared" si="120"/>
        <v>2836</v>
      </c>
      <c r="Q338" s="59">
        <v>0</v>
      </c>
      <c r="R338" s="57">
        <f t="shared" si="121"/>
        <v>8525</v>
      </c>
      <c r="S338" s="57">
        <f t="shared" si="122"/>
        <v>2831.65</v>
      </c>
      <c r="T338" s="57">
        <f t="shared" si="123"/>
        <v>6136</v>
      </c>
      <c r="U338" s="60">
        <f t="shared" si="124"/>
        <v>37168.35</v>
      </c>
      <c r="V338" s="61">
        <v>112</v>
      </c>
    </row>
    <row r="339" spans="1:22" s="21" customFormat="1" ht="30" customHeight="1" x14ac:dyDescent="0.3">
      <c r="A339" s="54">
        <v>14</v>
      </c>
      <c r="B339" s="368" t="s">
        <v>360</v>
      </c>
      <c r="C339" s="54" t="s">
        <v>38</v>
      </c>
      <c r="D339" s="216" t="s">
        <v>340</v>
      </c>
      <c r="E339" s="54" t="s">
        <v>361</v>
      </c>
      <c r="F339" s="124" t="s">
        <v>36</v>
      </c>
      <c r="G339" s="125">
        <v>44805</v>
      </c>
      <c r="H339" s="125">
        <v>44986</v>
      </c>
      <c r="I339" s="121">
        <v>40000</v>
      </c>
      <c r="J339" s="122">
        <f t="shared" si="115"/>
        <v>442.65</v>
      </c>
      <c r="K339" s="122">
        <v>25</v>
      </c>
      <c r="L339" s="57">
        <f t="shared" si="116"/>
        <v>1148</v>
      </c>
      <c r="M339" s="58">
        <f t="shared" si="117"/>
        <v>2839.9999999999995</v>
      </c>
      <c r="N339" s="57">
        <f t="shared" si="118"/>
        <v>460</v>
      </c>
      <c r="O339" s="57">
        <f t="shared" si="119"/>
        <v>1216</v>
      </c>
      <c r="P339" s="57">
        <f t="shared" si="120"/>
        <v>2836</v>
      </c>
      <c r="Q339" s="59">
        <v>0</v>
      </c>
      <c r="R339" s="57">
        <f t="shared" si="121"/>
        <v>8525</v>
      </c>
      <c r="S339" s="57">
        <f>+J339+K339+L339+O339+Q339</f>
        <v>2831.65</v>
      </c>
      <c r="T339" s="57">
        <f>+M339+N339+P339</f>
        <v>6136</v>
      </c>
      <c r="U339" s="60">
        <f>+I339-S339</f>
        <v>37168.35</v>
      </c>
      <c r="V339" s="61">
        <v>112</v>
      </c>
    </row>
    <row r="340" spans="1:22" s="21" customFormat="1" ht="30" customHeight="1" x14ac:dyDescent="0.3">
      <c r="A340" s="54">
        <v>15</v>
      </c>
      <c r="B340" s="368" t="s">
        <v>362</v>
      </c>
      <c r="C340" s="54" t="s">
        <v>38</v>
      </c>
      <c r="D340" s="216" t="s">
        <v>340</v>
      </c>
      <c r="E340" s="54" t="s">
        <v>363</v>
      </c>
      <c r="F340" s="124" t="s">
        <v>36</v>
      </c>
      <c r="G340" s="125">
        <v>44805</v>
      </c>
      <c r="H340" s="125">
        <v>44986</v>
      </c>
      <c r="I340" s="121">
        <v>40000</v>
      </c>
      <c r="J340" s="122">
        <f t="shared" si="115"/>
        <v>442.65</v>
      </c>
      <c r="K340" s="122">
        <v>25</v>
      </c>
      <c r="L340" s="57">
        <f t="shared" si="116"/>
        <v>1148</v>
      </c>
      <c r="M340" s="58">
        <f t="shared" si="117"/>
        <v>2839.9999999999995</v>
      </c>
      <c r="N340" s="57">
        <f t="shared" si="118"/>
        <v>460</v>
      </c>
      <c r="O340" s="57">
        <f t="shared" si="119"/>
        <v>1216</v>
      </c>
      <c r="P340" s="57">
        <f t="shared" si="120"/>
        <v>2836</v>
      </c>
      <c r="Q340" s="59">
        <v>0</v>
      </c>
      <c r="R340" s="57">
        <f t="shared" si="121"/>
        <v>8525</v>
      </c>
      <c r="S340" s="57">
        <f>+J340+K340+L340+O340+Q340</f>
        <v>2831.65</v>
      </c>
      <c r="T340" s="57">
        <f>+M340+N340+P340</f>
        <v>6136</v>
      </c>
      <c r="U340" s="60">
        <f>+I340-S340</f>
        <v>37168.35</v>
      </c>
      <c r="V340" s="61">
        <v>112</v>
      </c>
    </row>
    <row r="341" spans="1:22" s="21" customFormat="1" ht="30" customHeight="1" x14ac:dyDescent="0.3">
      <c r="A341" s="54">
        <v>16</v>
      </c>
      <c r="B341" s="368" t="s">
        <v>364</v>
      </c>
      <c r="C341" s="54" t="s">
        <v>38</v>
      </c>
      <c r="D341" s="216" t="s">
        <v>340</v>
      </c>
      <c r="E341" s="54" t="s">
        <v>363</v>
      </c>
      <c r="F341" s="124" t="s">
        <v>36</v>
      </c>
      <c r="G341" s="46">
        <v>44743</v>
      </c>
      <c r="H341" s="46">
        <v>44927</v>
      </c>
      <c r="I341" s="121">
        <v>40000</v>
      </c>
      <c r="J341" s="122">
        <f t="shared" si="115"/>
        <v>442.65</v>
      </c>
      <c r="K341" s="122">
        <v>25</v>
      </c>
      <c r="L341" s="57">
        <f>+I341*2.87%</f>
        <v>1148</v>
      </c>
      <c r="M341" s="58">
        <f>+I341*7.1%</f>
        <v>2839.9999999999995</v>
      </c>
      <c r="N341" s="57">
        <f>+I341*1.15%</f>
        <v>460</v>
      </c>
      <c r="O341" s="57">
        <f>+I341*3.04%</f>
        <v>1216</v>
      </c>
      <c r="P341" s="57">
        <f>+I341*7.09%</f>
        <v>2836</v>
      </c>
      <c r="Q341" s="59">
        <v>0</v>
      </c>
      <c r="R341" s="57">
        <f>SUM(K341:P341)</f>
        <v>8525</v>
      </c>
      <c r="S341" s="57">
        <f>+J341+K341+L341+O341+Q341</f>
        <v>2831.65</v>
      </c>
      <c r="T341" s="57">
        <f>+M341+N341+P341</f>
        <v>6136</v>
      </c>
      <c r="U341" s="60">
        <f>+I341-S341</f>
        <v>37168.35</v>
      </c>
      <c r="V341" s="61">
        <v>112</v>
      </c>
    </row>
    <row r="342" spans="1:22" s="21" customFormat="1" ht="30" customHeight="1" x14ac:dyDescent="0.3">
      <c r="A342" s="54">
        <v>17</v>
      </c>
      <c r="B342" s="368" t="s">
        <v>365</v>
      </c>
      <c r="C342" s="54" t="s">
        <v>38</v>
      </c>
      <c r="D342" s="216" t="s">
        <v>340</v>
      </c>
      <c r="E342" s="54" t="s">
        <v>366</v>
      </c>
      <c r="F342" s="124" t="s">
        <v>36</v>
      </c>
      <c r="G342" s="125">
        <v>44805</v>
      </c>
      <c r="H342" s="125">
        <v>44986</v>
      </c>
      <c r="I342" s="121">
        <v>40000</v>
      </c>
      <c r="J342" s="122">
        <f t="shared" si="115"/>
        <v>442.65</v>
      </c>
      <c r="K342" s="122">
        <v>25</v>
      </c>
      <c r="L342" s="57">
        <f t="shared" si="116"/>
        <v>1148</v>
      </c>
      <c r="M342" s="58">
        <f t="shared" si="117"/>
        <v>2839.9999999999995</v>
      </c>
      <c r="N342" s="57">
        <f t="shared" si="118"/>
        <v>460</v>
      </c>
      <c r="O342" s="57">
        <f t="shared" si="119"/>
        <v>1216</v>
      </c>
      <c r="P342" s="57">
        <f t="shared" si="120"/>
        <v>2836</v>
      </c>
      <c r="Q342" s="59">
        <v>0</v>
      </c>
      <c r="R342" s="57">
        <f t="shared" si="121"/>
        <v>8525</v>
      </c>
      <c r="S342" s="57">
        <f>+J342+K342+L342+O342+Q342</f>
        <v>2831.65</v>
      </c>
      <c r="T342" s="57">
        <f>+M342+N342+P342</f>
        <v>6136</v>
      </c>
      <c r="U342" s="60">
        <f>+I342-S342</f>
        <v>37168.35</v>
      </c>
      <c r="V342" s="61">
        <v>112</v>
      </c>
    </row>
    <row r="343" spans="1:22" s="21" customFormat="1" ht="30" customHeight="1" x14ac:dyDescent="0.3">
      <c r="A343" s="54">
        <v>18</v>
      </c>
      <c r="B343" s="368" t="s">
        <v>367</v>
      </c>
      <c r="C343" s="54" t="s">
        <v>38</v>
      </c>
      <c r="D343" s="216" t="s">
        <v>340</v>
      </c>
      <c r="E343" s="54" t="s">
        <v>368</v>
      </c>
      <c r="F343" s="124" t="s">
        <v>36</v>
      </c>
      <c r="G343" s="125">
        <v>44805</v>
      </c>
      <c r="H343" s="125">
        <v>44986</v>
      </c>
      <c r="I343" s="121">
        <v>40000</v>
      </c>
      <c r="J343" s="122">
        <f t="shared" si="115"/>
        <v>442.65</v>
      </c>
      <c r="K343" s="122">
        <v>25</v>
      </c>
      <c r="L343" s="57">
        <f t="shared" si="116"/>
        <v>1148</v>
      </c>
      <c r="M343" s="58">
        <f t="shared" si="117"/>
        <v>2839.9999999999995</v>
      </c>
      <c r="N343" s="57">
        <f t="shared" si="118"/>
        <v>460</v>
      </c>
      <c r="O343" s="57">
        <f t="shared" si="119"/>
        <v>1216</v>
      </c>
      <c r="P343" s="57">
        <f t="shared" si="120"/>
        <v>2836</v>
      </c>
      <c r="Q343" s="59">
        <v>0</v>
      </c>
      <c r="R343" s="57">
        <f t="shared" si="121"/>
        <v>8525</v>
      </c>
      <c r="S343" s="57">
        <f>+J343+K343+L343+O343+Q343</f>
        <v>2831.65</v>
      </c>
      <c r="T343" s="57">
        <f>+M343+N343+P343</f>
        <v>6136</v>
      </c>
      <c r="U343" s="60">
        <f>+I343-S343</f>
        <v>37168.35</v>
      </c>
      <c r="V343" s="61">
        <v>112</v>
      </c>
    </row>
    <row r="344" spans="1:22" s="21" customFormat="1" ht="30" customHeight="1" x14ac:dyDescent="0.3">
      <c r="A344" s="54">
        <v>19</v>
      </c>
      <c r="B344" s="123" t="s">
        <v>369</v>
      </c>
      <c r="C344" s="54" t="s">
        <v>38</v>
      </c>
      <c r="D344" s="216" t="s">
        <v>340</v>
      </c>
      <c r="E344" s="54" t="s">
        <v>370</v>
      </c>
      <c r="F344" s="124" t="s">
        <v>36</v>
      </c>
      <c r="G344" s="46">
        <v>44866</v>
      </c>
      <c r="H344" s="46">
        <v>45047</v>
      </c>
      <c r="I344" s="121">
        <v>40000</v>
      </c>
      <c r="J344" s="122">
        <f t="shared" si="115"/>
        <v>442.65</v>
      </c>
      <c r="K344" s="122">
        <v>25</v>
      </c>
      <c r="L344" s="57">
        <f t="shared" si="116"/>
        <v>1148</v>
      </c>
      <c r="M344" s="58">
        <f t="shared" si="117"/>
        <v>2839.9999999999995</v>
      </c>
      <c r="N344" s="57">
        <f t="shared" si="118"/>
        <v>460</v>
      </c>
      <c r="O344" s="57">
        <f t="shared" si="119"/>
        <v>1216</v>
      </c>
      <c r="P344" s="57">
        <f t="shared" si="120"/>
        <v>2836</v>
      </c>
      <c r="Q344" s="59">
        <v>0</v>
      </c>
      <c r="R344" s="57">
        <f t="shared" si="121"/>
        <v>8525</v>
      </c>
      <c r="S344" s="57">
        <f t="shared" si="122"/>
        <v>2831.65</v>
      </c>
      <c r="T344" s="57">
        <f t="shared" si="123"/>
        <v>6136</v>
      </c>
      <c r="U344" s="60">
        <f t="shared" si="124"/>
        <v>37168.35</v>
      </c>
      <c r="V344" s="61">
        <v>112</v>
      </c>
    </row>
    <row r="345" spans="1:22" s="21" customFormat="1" ht="30" customHeight="1" x14ac:dyDescent="0.3">
      <c r="A345" s="54">
        <v>20</v>
      </c>
      <c r="B345" s="123" t="s">
        <v>371</v>
      </c>
      <c r="C345" s="54" t="s">
        <v>38</v>
      </c>
      <c r="D345" s="216" t="s">
        <v>340</v>
      </c>
      <c r="E345" s="54" t="s">
        <v>372</v>
      </c>
      <c r="F345" s="124" t="s">
        <v>36</v>
      </c>
      <c r="G345" s="46">
        <v>44866</v>
      </c>
      <c r="H345" s="46">
        <v>45047</v>
      </c>
      <c r="I345" s="121">
        <v>40000</v>
      </c>
      <c r="J345" s="122">
        <f t="shared" si="115"/>
        <v>442.65</v>
      </c>
      <c r="K345" s="122">
        <v>25</v>
      </c>
      <c r="L345" s="57">
        <f t="shared" si="116"/>
        <v>1148</v>
      </c>
      <c r="M345" s="58">
        <f t="shared" si="117"/>
        <v>2839.9999999999995</v>
      </c>
      <c r="N345" s="57">
        <f t="shared" si="118"/>
        <v>460</v>
      </c>
      <c r="O345" s="57">
        <f t="shared" si="119"/>
        <v>1216</v>
      </c>
      <c r="P345" s="57">
        <f t="shared" si="120"/>
        <v>2836</v>
      </c>
      <c r="Q345" s="59">
        <v>0</v>
      </c>
      <c r="R345" s="57">
        <f t="shared" si="121"/>
        <v>8525</v>
      </c>
      <c r="S345" s="57">
        <f t="shared" si="122"/>
        <v>2831.65</v>
      </c>
      <c r="T345" s="57">
        <f t="shared" si="123"/>
        <v>6136</v>
      </c>
      <c r="U345" s="60">
        <f t="shared" si="124"/>
        <v>37168.35</v>
      </c>
      <c r="V345" s="61">
        <v>112</v>
      </c>
    </row>
    <row r="346" spans="1:22" s="21" customFormat="1" ht="30" customHeight="1" x14ac:dyDescent="0.3">
      <c r="A346" s="54">
        <v>21</v>
      </c>
      <c r="B346" s="123" t="s">
        <v>373</v>
      </c>
      <c r="C346" s="54" t="s">
        <v>38</v>
      </c>
      <c r="D346" s="216" t="s">
        <v>340</v>
      </c>
      <c r="E346" s="54" t="s">
        <v>374</v>
      </c>
      <c r="F346" s="124" t="s">
        <v>36</v>
      </c>
      <c r="G346" s="46">
        <v>44866</v>
      </c>
      <c r="H346" s="46">
        <v>45047</v>
      </c>
      <c r="I346" s="121">
        <v>40000</v>
      </c>
      <c r="J346" s="122">
        <f t="shared" si="115"/>
        <v>442.65</v>
      </c>
      <c r="K346" s="122">
        <v>25</v>
      </c>
      <c r="L346" s="57">
        <f t="shared" si="116"/>
        <v>1148</v>
      </c>
      <c r="M346" s="58">
        <f t="shared" si="117"/>
        <v>2839.9999999999995</v>
      </c>
      <c r="N346" s="57">
        <f t="shared" si="118"/>
        <v>460</v>
      </c>
      <c r="O346" s="57">
        <f t="shared" si="119"/>
        <v>1216</v>
      </c>
      <c r="P346" s="57">
        <f t="shared" si="120"/>
        <v>2836</v>
      </c>
      <c r="Q346" s="59">
        <v>0</v>
      </c>
      <c r="R346" s="57">
        <f t="shared" si="121"/>
        <v>8525</v>
      </c>
      <c r="S346" s="57">
        <f t="shared" si="122"/>
        <v>2831.65</v>
      </c>
      <c r="T346" s="57">
        <f t="shared" si="123"/>
        <v>6136</v>
      </c>
      <c r="U346" s="60">
        <f t="shared" si="124"/>
        <v>37168.35</v>
      </c>
      <c r="V346" s="61">
        <v>112</v>
      </c>
    </row>
    <row r="347" spans="1:22" s="21" customFormat="1" ht="30" customHeight="1" x14ac:dyDescent="0.3">
      <c r="A347" s="54">
        <v>22</v>
      </c>
      <c r="B347" s="123" t="s">
        <v>375</v>
      </c>
      <c r="C347" s="54" t="s">
        <v>38</v>
      </c>
      <c r="D347" s="216" t="s">
        <v>340</v>
      </c>
      <c r="E347" s="54" t="s">
        <v>376</v>
      </c>
      <c r="F347" s="124" t="s">
        <v>36</v>
      </c>
      <c r="G347" s="46">
        <v>44866</v>
      </c>
      <c r="H347" s="46">
        <v>45047</v>
      </c>
      <c r="I347" s="121">
        <v>40000</v>
      </c>
      <c r="J347" s="122">
        <f t="shared" si="115"/>
        <v>442.65</v>
      </c>
      <c r="K347" s="122">
        <v>25</v>
      </c>
      <c r="L347" s="57">
        <f t="shared" si="116"/>
        <v>1148</v>
      </c>
      <c r="M347" s="58">
        <f t="shared" si="117"/>
        <v>2839.9999999999995</v>
      </c>
      <c r="N347" s="57">
        <f t="shared" si="118"/>
        <v>460</v>
      </c>
      <c r="O347" s="57">
        <f t="shared" si="119"/>
        <v>1216</v>
      </c>
      <c r="P347" s="57">
        <f t="shared" si="120"/>
        <v>2836</v>
      </c>
      <c r="Q347" s="59">
        <v>0</v>
      </c>
      <c r="R347" s="57">
        <f t="shared" si="121"/>
        <v>8525</v>
      </c>
      <c r="S347" s="57">
        <f t="shared" si="122"/>
        <v>2831.65</v>
      </c>
      <c r="T347" s="57">
        <f t="shared" si="123"/>
        <v>6136</v>
      </c>
      <c r="U347" s="60">
        <f t="shared" si="124"/>
        <v>37168.35</v>
      </c>
      <c r="V347" s="61">
        <v>112</v>
      </c>
    </row>
    <row r="348" spans="1:22" s="21" customFormat="1" ht="30" customHeight="1" x14ac:dyDescent="0.3">
      <c r="A348" s="54">
        <v>23</v>
      </c>
      <c r="B348" s="123" t="s">
        <v>377</v>
      </c>
      <c r="C348" s="54" t="s">
        <v>38</v>
      </c>
      <c r="D348" s="216" t="s">
        <v>340</v>
      </c>
      <c r="E348" s="54" t="s">
        <v>378</v>
      </c>
      <c r="F348" s="124" t="s">
        <v>36</v>
      </c>
      <c r="G348" s="46">
        <v>44866</v>
      </c>
      <c r="H348" s="46">
        <v>45047</v>
      </c>
      <c r="I348" s="121">
        <v>40000</v>
      </c>
      <c r="J348" s="122">
        <v>215.78</v>
      </c>
      <c r="K348" s="122">
        <v>25</v>
      </c>
      <c r="L348" s="57">
        <f t="shared" si="116"/>
        <v>1148</v>
      </c>
      <c r="M348" s="58">
        <f t="shared" si="117"/>
        <v>2839.9999999999995</v>
      </c>
      <c r="N348" s="57">
        <f t="shared" si="118"/>
        <v>460</v>
      </c>
      <c r="O348" s="57">
        <f t="shared" si="119"/>
        <v>1216</v>
      </c>
      <c r="P348" s="57">
        <f t="shared" si="120"/>
        <v>2836</v>
      </c>
      <c r="Q348" s="59">
        <v>1512.45</v>
      </c>
      <c r="R348" s="57">
        <f t="shared" si="121"/>
        <v>8525</v>
      </c>
      <c r="S348" s="57">
        <f t="shared" si="122"/>
        <v>4117.2299999999996</v>
      </c>
      <c r="T348" s="57">
        <f t="shared" si="123"/>
        <v>6136</v>
      </c>
      <c r="U348" s="60">
        <f t="shared" si="124"/>
        <v>35882.770000000004</v>
      </c>
      <c r="V348" s="61">
        <v>112</v>
      </c>
    </row>
    <row r="349" spans="1:22" s="21" customFormat="1" ht="30" customHeight="1" x14ac:dyDescent="0.3">
      <c r="A349" s="54">
        <v>24</v>
      </c>
      <c r="B349" s="123" t="s">
        <v>379</v>
      </c>
      <c r="C349" s="54" t="s">
        <v>34</v>
      </c>
      <c r="D349" s="216" t="s">
        <v>340</v>
      </c>
      <c r="E349" s="54" t="s">
        <v>380</v>
      </c>
      <c r="F349" s="124" t="s">
        <v>36</v>
      </c>
      <c r="G349" s="125">
        <v>44805</v>
      </c>
      <c r="H349" s="125">
        <v>44986</v>
      </c>
      <c r="I349" s="121">
        <v>40000</v>
      </c>
      <c r="J349" s="122">
        <f t="shared" si="115"/>
        <v>442.65</v>
      </c>
      <c r="K349" s="122">
        <v>25</v>
      </c>
      <c r="L349" s="57">
        <f t="shared" si="116"/>
        <v>1148</v>
      </c>
      <c r="M349" s="58">
        <f t="shared" si="117"/>
        <v>2839.9999999999995</v>
      </c>
      <c r="N349" s="57">
        <f t="shared" si="118"/>
        <v>460</v>
      </c>
      <c r="O349" s="57">
        <f t="shared" si="119"/>
        <v>1216</v>
      </c>
      <c r="P349" s="57">
        <f t="shared" si="120"/>
        <v>2836</v>
      </c>
      <c r="Q349" s="59">
        <v>0</v>
      </c>
      <c r="R349" s="57">
        <f t="shared" si="121"/>
        <v>8525</v>
      </c>
      <c r="S349" s="57">
        <f t="shared" si="122"/>
        <v>2831.65</v>
      </c>
      <c r="T349" s="57">
        <f t="shared" si="123"/>
        <v>6136</v>
      </c>
      <c r="U349" s="60">
        <f t="shared" si="124"/>
        <v>37168.35</v>
      </c>
      <c r="V349" s="61">
        <v>112</v>
      </c>
    </row>
    <row r="350" spans="1:22" s="21" customFormat="1" ht="30" customHeight="1" x14ac:dyDescent="0.3">
      <c r="A350" s="54">
        <v>25</v>
      </c>
      <c r="B350" s="123" t="s">
        <v>381</v>
      </c>
      <c r="C350" s="54" t="s">
        <v>38</v>
      </c>
      <c r="D350" s="216" t="s">
        <v>340</v>
      </c>
      <c r="E350" s="54" t="s">
        <v>382</v>
      </c>
      <c r="F350" s="124" t="s">
        <v>36</v>
      </c>
      <c r="G350" s="125">
        <v>44805</v>
      </c>
      <c r="H350" s="125">
        <v>44986</v>
      </c>
      <c r="I350" s="121">
        <v>40000</v>
      </c>
      <c r="J350" s="122">
        <f t="shared" si="115"/>
        <v>442.65</v>
      </c>
      <c r="K350" s="122">
        <v>25</v>
      </c>
      <c r="L350" s="57">
        <f t="shared" si="116"/>
        <v>1148</v>
      </c>
      <c r="M350" s="58">
        <f t="shared" si="117"/>
        <v>2839.9999999999995</v>
      </c>
      <c r="N350" s="57">
        <f t="shared" si="118"/>
        <v>460</v>
      </c>
      <c r="O350" s="57">
        <f t="shared" si="119"/>
        <v>1216</v>
      </c>
      <c r="P350" s="57">
        <f t="shared" si="120"/>
        <v>2836</v>
      </c>
      <c r="Q350" s="59">
        <v>0</v>
      </c>
      <c r="R350" s="57">
        <f t="shared" si="121"/>
        <v>8525</v>
      </c>
      <c r="S350" s="57">
        <f t="shared" si="122"/>
        <v>2831.65</v>
      </c>
      <c r="T350" s="57">
        <f t="shared" si="123"/>
        <v>6136</v>
      </c>
      <c r="U350" s="60">
        <f t="shared" si="124"/>
        <v>37168.35</v>
      </c>
      <c r="V350" s="61">
        <v>112</v>
      </c>
    </row>
    <row r="351" spans="1:22" s="21" customFormat="1" ht="30" customHeight="1" x14ac:dyDescent="0.3">
      <c r="A351" s="54">
        <v>26</v>
      </c>
      <c r="B351" s="123" t="s">
        <v>383</v>
      </c>
      <c r="C351" s="54" t="s">
        <v>38</v>
      </c>
      <c r="D351" s="216" t="s">
        <v>340</v>
      </c>
      <c r="E351" s="54" t="s">
        <v>384</v>
      </c>
      <c r="F351" s="124" t="s">
        <v>36</v>
      </c>
      <c r="G351" s="125">
        <v>44805</v>
      </c>
      <c r="H351" s="125">
        <v>44986</v>
      </c>
      <c r="I351" s="121">
        <v>40000</v>
      </c>
      <c r="J351" s="122">
        <f t="shared" si="115"/>
        <v>442.65</v>
      </c>
      <c r="K351" s="122">
        <v>25</v>
      </c>
      <c r="L351" s="57">
        <f t="shared" si="116"/>
        <v>1148</v>
      </c>
      <c r="M351" s="58">
        <f t="shared" si="117"/>
        <v>2839.9999999999995</v>
      </c>
      <c r="N351" s="57">
        <f t="shared" si="118"/>
        <v>460</v>
      </c>
      <c r="O351" s="57">
        <f t="shared" si="119"/>
        <v>1216</v>
      </c>
      <c r="P351" s="57">
        <f t="shared" si="120"/>
        <v>2836</v>
      </c>
      <c r="Q351" s="59">
        <v>0</v>
      </c>
      <c r="R351" s="57">
        <f t="shared" si="121"/>
        <v>8525</v>
      </c>
      <c r="S351" s="57">
        <f t="shared" si="122"/>
        <v>2831.65</v>
      </c>
      <c r="T351" s="57">
        <f t="shared" si="123"/>
        <v>6136</v>
      </c>
      <c r="U351" s="60">
        <f t="shared" si="124"/>
        <v>37168.35</v>
      </c>
      <c r="V351" s="61">
        <v>112</v>
      </c>
    </row>
    <row r="352" spans="1:22" s="21" customFormat="1" ht="30" customHeight="1" x14ac:dyDescent="0.3">
      <c r="A352" s="54">
        <v>27</v>
      </c>
      <c r="B352" s="289" t="s">
        <v>385</v>
      </c>
      <c r="C352" s="54" t="s">
        <v>38</v>
      </c>
      <c r="D352" s="216" t="s">
        <v>340</v>
      </c>
      <c r="E352" s="54" t="s">
        <v>363</v>
      </c>
      <c r="F352" s="124" t="s">
        <v>36</v>
      </c>
      <c r="G352" s="46">
        <v>44866</v>
      </c>
      <c r="H352" s="46">
        <v>45047</v>
      </c>
      <c r="I352" s="121">
        <v>40000</v>
      </c>
      <c r="J352" s="122">
        <f t="shared" si="115"/>
        <v>442.65</v>
      </c>
      <c r="K352" s="122">
        <v>25</v>
      </c>
      <c r="L352" s="57">
        <f t="shared" si="116"/>
        <v>1148</v>
      </c>
      <c r="M352" s="58">
        <f t="shared" si="117"/>
        <v>2839.9999999999995</v>
      </c>
      <c r="N352" s="57">
        <f t="shared" si="118"/>
        <v>460</v>
      </c>
      <c r="O352" s="57">
        <f t="shared" si="119"/>
        <v>1216</v>
      </c>
      <c r="P352" s="57">
        <f t="shared" si="120"/>
        <v>2836</v>
      </c>
      <c r="Q352" s="59">
        <v>0</v>
      </c>
      <c r="R352" s="57">
        <f>SUM(K352:P352)</f>
        <v>8525</v>
      </c>
      <c r="S352" s="57">
        <f>+J352+K352+L352+O352+Q352</f>
        <v>2831.65</v>
      </c>
      <c r="T352" s="57">
        <f>+M352+N352+P352</f>
        <v>6136</v>
      </c>
      <c r="U352" s="60">
        <f>+I352-S352</f>
        <v>37168.35</v>
      </c>
      <c r="V352" s="61">
        <v>112</v>
      </c>
    </row>
    <row r="353" spans="1:22" s="21" customFormat="1" ht="30" customHeight="1" x14ac:dyDescent="0.3">
      <c r="A353" s="54">
        <v>28</v>
      </c>
      <c r="B353" s="123" t="s">
        <v>386</v>
      </c>
      <c r="C353" s="54" t="s">
        <v>38</v>
      </c>
      <c r="D353" s="216" t="s">
        <v>340</v>
      </c>
      <c r="E353" s="54" t="s">
        <v>387</v>
      </c>
      <c r="F353" s="124" t="s">
        <v>36</v>
      </c>
      <c r="G353" s="46">
        <v>44743</v>
      </c>
      <c r="H353" s="46">
        <v>44927</v>
      </c>
      <c r="I353" s="121">
        <v>40000</v>
      </c>
      <c r="J353" s="122">
        <f t="shared" si="115"/>
        <v>442.65</v>
      </c>
      <c r="K353" s="122">
        <v>25</v>
      </c>
      <c r="L353" s="57">
        <f t="shared" si="116"/>
        <v>1148</v>
      </c>
      <c r="M353" s="58">
        <f t="shared" si="117"/>
        <v>2839.9999999999995</v>
      </c>
      <c r="N353" s="57">
        <f t="shared" si="118"/>
        <v>460</v>
      </c>
      <c r="O353" s="57">
        <f t="shared" si="119"/>
        <v>1216</v>
      </c>
      <c r="P353" s="57">
        <f t="shared" si="120"/>
        <v>2836</v>
      </c>
      <c r="Q353" s="59">
        <v>0</v>
      </c>
      <c r="R353" s="57">
        <f t="shared" si="121"/>
        <v>8525</v>
      </c>
      <c r="S353" s="57">
        <f t="shared" si="122"/>
        <v>2831.65</v>
      </c>
      <c r="T353" s="57">
        <f t="shared" si="123"/>
        <v>6136</v>
      </c>
      <c r="U353" s="60">
        <f t="shared" si="124"/>
        <v>37168.35</v>
      </c>
      <c r="V353" s="61">
        <v>112</v>
      </c>
    </row>
    <row r="354" spans="1:22" s="21" customFormat="1" ht="30" customHeight="1" x14ac:dyDescent="0.3">
      <c r="A354" s="54">
        <v>29</v>
      </c>
      <c r="B354" s="215" t="s">
        <v>388</v>
      </c>
      <c r="C354" s="54" t="s">
        <v>38</v>
      </c>
      <c r="D354" s="216" t="s">
        <v>340</v>
      </c>
      <c r="E354" s="54" t="s">
        <v>389</v>
      </c>
      <c r="F354" s="124" t="s">
        <v>36</v>
      </c>
      <c r="G354" s="46">
        <v>44896</v>
      </c>
      <c r="H354" s="46">
        <v>45078</v>
      </c>
      <c r="I354" s="315">
        <v>40000</v>
      </c>
      <c r="J354" s="122">
        <f t="shared" si="115"/>
        <v>442.65</v>
      </c>
      <c r="K354" s="122">
        <v>25</v>
      </c>
      <c r="L354" s="121">
        <f t="shared" si="116"/>
        <v>1148</v>
      </c>
      <c r="M354" s="122">
        <f t="shared" si="117"/>
        <v>2839.9999999999995</v>
      </c>
      <c r="N354" s="57">
        <f t="shared" si="118"/>
        <v>460</v>
      </c>
      <c r="O354" s="57">
        <f t="shared" si="119"/>
        <v>1216</v>
      </c>
      <c r="P354" s="57">
        <f t="shared" si="120"/>
        <v>2836</v>
      </c>
      <c r="Q354" s="59">
        <v>0</v>
      </c>
      <c r="R354" s="57">
        <f t="shared" si="121"/>
        <v>8525</v>
      </c>
      <c r="S354" s="57">
        <f t="shared" si="122"/>
        <v>2831.65</v>
      </c>
      <c r="T354" s="57">
        <f t="shared" si="123"/>
        <v>6136</v>
      </c>
      <c r="U354" s="60">
        <f t="shared" si="124"/>
        <v>37168.35</v>
      </c>
      <c r="V354" s="61">
        <v>112</v>
      </c>
    </row>
    <row r="355" spans="1:22" s="21" customFormat="1" ht="30" customHeight="1" x14ac:dyDescent="0.3">
      <c r="A355" s="54">
        <v>30</v>
      </c>
      <c r="B355" s="369" t="s">
        <v>390</v>
      </c>
      <c r="C355" s="54" t="s">
        <v>38</v>
      </c>
      <c r="D355" s="216" t="s">
        <v>340</v>
      </c>
      <c r="E355" s="54" t="s">
        <v>391</v>
      </c>
      <c r="F355" s="124" t="s">
        <v>36</v>
      </c>
      <c r="G355" s="46">
        <v>44835</v>
      </c>
      <c r="H355" s="46">
        <v>45017</v>
      </c>
      <c r="I355" s="315">
        <v>40000</v>
      </c>
      <c r="J355" s="122">
        <f t="shared" si="115"/>
        <v>442.65</v>
      </c>
      <c r="K355" s="122">
        <v>25</v>
      </c>
      <c r="L355" s="121">
        <f t="shared" si="116"/>
        <v>1148</v>
      </c>
      <c r="M355" s="122">
        <f t="shared" si="117"/>
        <v>2839.9999999999995</v>
      </c>
      <c r="N355" s="57">
        <f t="shared" si="118"/>
        <v>460</v>
      </c>
      <c r="O355" s="57">
        <f t="shared" si="119"/>
        <v>1216</v>
      </c>
      <c r="P355" s="57">
        <f t="shared" si="120"/>
        <v>2836</v>
      </c>
      <c r="Q355" s="59">
        <v>0</v>
      </c>
      <c r="R355" s="57">
        <f t="shared" si="121"/>
        <v>8525</v>
      </c>
      <c r="S355" s="57">
        <f>+J355+K355+L355+O355+Q355</f>
        <v>2831.65</v>
      </c>
      <c r="T355" s="57">
        <f t="shared" si="123"/>
        <v>6136</v>
      </c>
      <c r="U355" s="60">
        <f t="shared" si="124"/>
        <v>37168.35</v>
      </c>
      <c r="V355" s="61">
        <v>112</v>
      </c>
    </row>
    <row r="356" spans="1:22" s="21" customFormat="1" ht="30" customHeight="1" x14ac:dyDescent="0.3">
      <c r="A356" s="54">
        <v>31</v>
      </c>
      <c r="B356" s="215" t="s">
        <v>392</v>
      </c>
      <c r="C356" s="54" t="s">
        <v>38</v>
      </c>
      <c r="D356" s="216" t="s">
        <v>340</v>
      </c>
      <c r="E356" s="54" t="s">
        <v>393</v>
      </c>
      <c r="F356" s="124" t="s">
        <v>36</v>
      </c>
      <c r="G356" s="46">
        <v>44896</v>
      </c>
      <c r="H356" s="46">
        <v>45078</v>
      </c>
      <c r="I356" s="57">
        <v>40000</v>
      </c>
      <c r="J356" s="122">
        <f t="shared" si="115"/>
        <v>442.65</v>
      </c>
      <c r="K356" s="122">
        <v>25</v>
      </c>
      <c r="L356" s="57">
        <f t="shared" si="116"/>
        <v>1148</v>
      </c>
      <c r="M356" s="58">
        <f t="shared" si="117"/>
        <v>2839.9999999999995</v>
      </c>
      <c r="N356" s="57">
        <f t="shared" si="118"/>
        <v>460</v>
      </c>
      <c r="O356" s="57">
        <f t="shared" si="119"/>
        <v>1216</v>
      </c>
      <c r="P356" s="57">
        <f t="shared" si="120"/>
        <v>2836</v>
      </c>
      <c r="Q356" s="59">
        <v>0</v>
      </c>
      <c r="R356" s="57">
        <f>SUM(L356,M356,N356,O356,P356)</f>
        <v>8500</v>
      </c>
      <c r="S356" s="57">
        <f>SUM(J356,K356,L356,O356,Q356)</f>
        <v>2831.65</v>
      </c>
      <c r="T356" s="57">
        <f>SUM(M356,N356,P356)</f>
        <v>6136</v>
      </c>
      <c r="U356" s="60">
        <f>I356-S356</f>
        <v>37168.35</v>
      </c>
      <c r="V356" s="61">
        <v>112</v>
      </c>
    </row>
    <row r="357" spans="1:22" s="21" customFormat="1" ht="30" customHeight="1" x14ac:dyDescent="0.3">
      <c r="A357" s="54">
        <v>32</v>
      </c>
      <c r="B357" s="215" t="s">
        <v>394</v>
      </c>
      <c r="C357" s="54" t="s">
        <v>34</v>
      </c>
      <c r="D357" s="216" t="s">
        <v>340</v>
      </c>
      <c r="E357" s="54" t="s">
        <v>395</v>
      </c>
      <c r="F357" s="124" t="s">
        <v>36</v>
      </c>
      <c r="G357" s="46">
        <v>44896</v>
      </c>
      <c r="H357" s="46">
        <v>45078</v>
      </c>
      <c r="I357" s="57">
        <v>40000</v>
      </c>
      <c r="J357" s="122">
        <f t="shared" si="115"/>
        <v>442.65</v>
      </c>
      <c r="K357" s="122">
        <v>25</v>
      </c>
      <c r="L357" s="57">
        <f t="shared" si="116"/>
        <v>1148</v>
      </c>
      <c r="M357" s="58">
        <f t="shared" si="117"/>
        <v>2839.9999999999995</v>
      </c>
      <c r="N357" s="57">
        <f t="shared" si="118"/>
        <v>460</v>
      </c>
      <c r="O357" s="57">
        <f t="shared" si="119"/>
        <v>1216</v>
      </c>
      <c r="P357" s="57">
        <f t="shared" si="120"/>
        <v>2836</v>
      </c>
      <c r="Q357" s="59">
        <v>0</v>
      </c>
      <c r="R357" s="57">
        <f>SUM(L357,M357,N357,O357,P357)</f>
        <v>8500</v>
      </c>
      <c r="S357" s="57">
        <f>SUM(J357,K357,L357,O357,Q357)</f>
        <v>2831.65</v>
      </c>
      <c r="T357" s="57">
        <f>SUM(M357,N357,P357)</f>
        <v>6136</v>
      </c>
      <c r="U357" s="60">
        <f>I357-S357</f>
        <v>37168.35</v>
      </c>
      <c r="V357" s="61">
        <v>112</v>
      </c>
    </row>
    <row r="358" spans="1:22" s="21" customFormat="1" ht="30" customHeight="1" x14ac:dyDescent="0.3">
      <c r="A358" s="54">
        <v>33</v>
      </c>
      <c r="B358" s="215" t="s">
        <v>396</v>
      </c>
      <c r="C358" s="54" t="s">
        <v>38</v>
      </c>
      <c r="D358" s="216" t="s">
        <v>340</v>
      </c>
      <c r="E358" s="54" t="s">
        <v>397</v>
      </c>
      <c r="F358" s="124" t="s">
        <v>36</v>
      </c>
      <c r="G358" s="46">
        <v>44866</v>
      </c>
      <c r="H358" s="46">
        <v>45047</v>
      </c>
      <c r="I358" s="57">
        <v>40000</v>
      </c>
      <c r="J358" s="122">
        <f t="shared" si="115"/>
        <v>442.65</v>
      </c>
      <c r="K358" s="122">
        <v>25</v>
      </c>
      <c r="L358" s="57">
        <f t="shared" si="116"/>
        <v>1148</v>
      </c>
      <c r="M358" s="58">
        <f t="shared" si="117"/>
        <v>2839.9999999999995</v>
      </c>
      <c r="N358" s="57">
        <f t="shared" si="118"/>
        <v>460</v>
      </c>
      <c r="O358" s="57">
        <f t="shared" si="119"/>
        <v>1216</v>
      </c>
      <c r="P358" s="57">
        <f t="shared" si="120"/>
        <v>2836</v>
      </c>
      <c r="Q358" s="59">
        <v>0</v>
      </c>
      <c r="R358" s="57">
        <f>SUM(L358,M358,N358,O358,P358)</f>
        <v>8500</v>
      </c>
      <c r="S358" s="57">
        <f>SUM(J358,K358,L358,O358,Q358)</f>
        <v>2831.65</v>
      </c>
      <c r="T358" s="57">
        <f>SUM(M358,N358,P358)</f>
        <v>6136</v>
      </c>
      <c r="U358" s="60">
        <f>I358-S358</f>
        <v>37168.35</v>
      </c>
      <c r="V358" s="61">
        <v>112</v>
      </c>
    </row>
    <row r="359" spans="1:22" s="151" customFormat="1" ht="30" customHeight="1" x14ac:dyDescent="0.3">
      <c r="A359" s="54">
        <v>34</v>
      </c>
      <c r="B359" s="370" t="s">
        <v>398</v>
      </c>
      <c r="C359" s="337" t="s">
        <v>38</v>
      </c>
      <c r="D359" s="216" t="s">
        <v>340</v>
      </c>
      <c r="E359" s="54" t="s">
        <v>387</v>
      </c>
      <c r="F359" s="371" t="s">
        <v>36</v>
      </c>
      <c r="G359" s="125">
        <v>44835</v>
      </c>
      <c r="H359" s="125">
        <v>45017</v>
      </c>
      <c r="I359" s="122">
        <v>40000</v>
      </c>
      <c r="J359" s="122">
        <f>442.65</f>
        <v>442.65</v>
      </c>
      <c r="K359" s="122">
        <v>25</v>
      </c>
      <c r="L359" s="58">
        <f t="shared" si="116"/>
        <v>1148</v>
      </c>
      <c r="M359" s="58">
        <f t="shared" si="117"/>
        <v>2839.9999999999995</v>
      </c>
      <c r="N359" s="58">
        <f>+I359*1.15%</f>
        <v>460</v>
      </c>
      <c r="O359" s="58">
        <f t="shared" si="119"/>
        <v>1216</v>
      </c>
      <c r="P359" s="58">
        <f t="shared" si="120"/>
        <v>2836</v>
      </c>
      <c r="Q359" s="59">
        <v>0</v>
      </c>
      <c r="R359" s="58">
        <f t="shared" ref="R359:R365" si="125">SUM(K359:P359)</f>
        <v>8525</v>
      </c>
      <c r="S359" s="58">
        <f t="shared" ref="S359:S365" si="126">+J359+K359+L359+O359+Q359</f>
        <v>2831.65</v>
      </c>
      <c r="T359" s="58">
        <f t="shared" ref="T359:T365" si="127">+M359+N359+P359</f>
        <v>6136</v>
      </c>
      <c r="U359" s="352">
        <f t="shared" ref="U359:U365" si="128">+I359-S359</f>
        <v>37168.35</v>
      </c>
      <c r="V359" s="342">
        <v>112</v>
      </c>
    </row>
    <row r="360" spans="1:22" s="151" customFormat="1" ht="30" customHeight="1" x14ac:dyDescent="0.3">
      <c r="A360" s="54">
        <v>35</v>
      </c>
      <c r="B360" s="370" t="s">
        <v>399</v>
      </c>
      <c r="C360" s="337" t="s">
        <v>38</v>
      </c>
      <c r="D360" s="216" t="s">
        <v>340</v>
      </c>
      <c r="E360" s="54" t="s">
        <v>400</v>
      </c>
      <c r="F360" s="371" t="s">
        <v>36</v>
      </c>
      <c r="G360" s="46">
        <v>44835</v>
      </c>
      <c r="H360" s="46">
        <v>45017</v>
      </c>
      <c r="I360" s="122">
        <v>40000</v>
      </c>
      <c r="J360" s="122">
        <f>442.65</f>
        <v>442.65</v>
      </c>
      <c r="K360" s="122">
        <v>25</v>
      </c>
      <c r="L360" s="58">
        <f t="shared" si="116"/>
        <v>1148</v>
      </c>
      <c r="M360" s="58">
        <f t="shared" si="117"/>
        <v>2839.9999999999995</v>
      </c>
      <c r="N360" s="58">
        <f>+I360*1.15%</f>
        <v>460</v>
      </c>
      <c r="O360" s="58">
        <f t="shared" si="119"/>
        <v>1216</v>
      </c>
      <c r="P360" s="58">
        <f t="shared" si="120"/>
        <v>2836</v>
      </c>
      <c r="Q360" s="59">
        <v>0</v>
      </c>
      <c r="R360" s="58">
        <f t="shared" si="125"/>
        <v>8525</v>
      </c>
      <c r="S360" s="58">
        <f t="shared" si="126"/>
        <v>2831.65</v>
      </c>
      <c r="T360" s="58">
        <f t="shared" si="127"/>
        <v>6136</v>
      </c>
      <c r="U360" s="352">
        <f t="shared" si="128"/>
        <v>37168.35</v>
      </c>
      <c r="V360" s="342">
        <v>112</v>
      </c>
    </row>
    <row r="361" spans="1:22" s="151" customFormat="1" ht="30" customHeight="1" x14ac:dyDescent="0.3">
      <c r="A361" s="54">
        <v>36</v>
      </c>
      <c r="B361" s="370" t="s">
        <v>401</v>
      </c>
      <c r="C361" s="337" t="s">
        <v>38</v>
      </c>
      <c r="D361" s="216" t="s">
        <v>340</v>
      </c>
      <c r="E361" s="372" t="s">
        <v>402</v>
      </c>
      <c r="F361" s="371" t="s">
        <v>36</v>
      </c>
      <c r="G361" s="46">
        <v>44835</v>
      </c>
      <c r="H361" s="46">
        <v>45017</v>
      </c>
      <c r="I361" s="373">
        <v>40000</v>
      </c>
      <c r="J361" s="122">
        <f>442.65</f>
        <v>442.65</v>
      </c>
      <c r="K361" s="122">
        <v>25</v>
      </c>
      <c r="L361" s="58">
        <f t="shared" si="116"/>
        <v>1148</v>
      </c>
      <c r="M361" s="58">
        <f t="shared" si="117"/>
        <v>2839.9999999999995</v>
      </c>
      <c r="N361" s="58">
        <f>+I361*1.15%</f>
        <v>460</v>
      </c>
      <c r="O361" s="58">
        <f t="shared" si="119"/>
        <v>1216</v>
      </c>
      <c r="P361" s="58">
        <f t="shared" si="120"/>
        <v>2836</v>
      </c>
      <c r="Q361" s="59">
        <v>0</v>
      </c>
      <c r="R361" s="58">
        <f t="shared" si="125"/>
        <v>8525</v>
      </c>
      <c r="S361" s="58">
        <f t="shared" si="126"/>
        <v>2831.65</v>
      </c>
      <c r="T361" s="58">
        <f t="shared" si="127"/>
        <v>6136</v>
      </c>
      <c r="U361" s="352">
        <f t="shared" si="128"/>
        <v>37168.35</v>
      </c>
      <c r="V361" s="342">
        <v>112</v>
      </c>
    </row>
    <row r="362" spans="1:22" s="151" customFormat="1" ht="30" customHeight="1" x14ac:dyDescent="0.3">
      <c r="A362" s="54">
        <v>37</v>
      </c>
      <c r="B362" s="370" t="s">
        <v>403</v>
      </c>
      <c r="C362" s="337" t="s">
        <v>38</v>
      </c>
      <c r="D362" s="216" t="s">
        <v>340</v>
      </c>
      <c r="E362" s="372" t="s">
        <v>387</v>
      </c>
      <c r="F362" s="371" t="s">
        <v>36</v>
      </c>
      <c r="G362" s="46">
        <v>44835</v>
      </c>
      <c r="H362" s="46">
        <v>45017</v>
      </c>
      <c r="I362" s="373">
        <v>40000</v>
      </c>
      <c r="J362" s="122">
        <f>442.65</f>
        <v>442.65</v>
      </c>
      <c r="K362" s="122">
        <v>25</v>
      </c>
      <c r="L362" s="58">
        <f t="shared" si="116"/>
        <v>1148</v>
      </c>
      <c r="M362" s="58">
        <f t="shared" si="117"/>
        <v>2839.9999999999995</v>
      </c>
      <c r="N362" s="58">
        <f>+I362*1.15%</f>
        <v>460</v>
      </c>
      <c r="O362" s="58">
        <f t="shared" si="119"/>
        <v>1216</v>
      </c>
      <c r="P362" s="58">
        <f t="shared" si="120"/>
        <v>2836</v>
      </c>
      <c r="Q362" s="59">
        <v>0</v>
      </c>
      <c r="R362" s="58">
        <f t="shared" si="125"/>
        <v>8525</v>
      </c>
      <c r="S362" s="58">
        <f t="shared" si="126"/>
        <v>2831.65</v>
      </c>
      <c r="T362" s="58">
        <f t="shared" si="127"/>
        <v>6136</v>
      </c>
      <c r="U362" s="352">
        <f t="shared" si="128"/>
        <v>37168.35</v>
      </c>
      <c r="V362" s="342">
        <v>112</v>
      </c>
    </row>
    <row r="363" spans="1:22" s="151" customFormat="1" ht="30" customHeight="1" x14ac:dyDescent="0.3">
      <c r="A363" s="54">
        <v>38</v>
      </c>
      <c r="B363" s="316" t="s">
        <v>404</v>
      </c>
      <c r="C363" s="337" t="s">
        <v>34</v>
      </c>
      <c r="D363" s="216" t="s">
        <v>340</v>
      </c>
      <c r="E363" s="372" t="s">
        <v>405</v>
      </c>
      <c r="F363" s="371" t="s">
        <v>36</v>
      </c>
      <c r="G363" s="46">
        <v>44835</v>
      </c>
      <c r="H363" s="46">
        <v>45017</v>
      </c>
      <c r="I363" s="374">
        <v>40000</v>
      </c>
      <c r="J363" s="122">
        <f>442.65</f>
        <v>442.65</v>
      </c>
      <c r="K363" s="122">
        <v>25</v>
      </c>
      <c r="L363" s="122">
        <f t="shared" si="116"/>
        <v>1148</v>
      </c>
      <c r="M363" s="122">
        <f t="shared" si="117"/>
        <v>2839.9999999999995</v>
      </c>
      <c r="N363" s="58">
        <f>+I363*1.15%</f>
        <v>460</v>
      </c>
      <c r="O363" s="58">
        <f t="shared" si="119"/>
        <v>1216</v>
      </c>
      <c r="P363" s="58">
        <f t="shared" si="120"/>
        <v>2836</v>
      </c>
      <c r="Q363" s="59">
        <v>0</v>
      </c>
      <c r="R363" s="58">
        <f t="shared" si="125"/>
        <v>8525</v>
      </c>
      <c r="S363" s="58">
        <f t="shared" si="126"/>
        <v>2831.65</v>
      </c>
      <c r="T363" s="58">
        <f t="shared" si="127"/>
        <v>6136</v>
      </c>
      <c r="U363" s="352">
        <f t="shared" si="128"/>
        <v>37168.35</v>
      </c>
      <c r="V363" s="342">
        <v>112</v>
      </c>
    </row>
    <row r="364" spans="1:22" s="21" customFormat="1" ht="30" customHeight="1" x14ac:dyDescent="0.3">
      <c r="A364" s="54">
        <v>39</v>
      </c>
      <c r="B364" s="123" t="s">
        <v>406</v>
      </c>
      <c r="C364" s="54" t="s">
        <v>38</v>
      </c>
      <c r="D364" s="216" t="s">
        <v>340</v>
      </c>
      <c r="E364" s="372" t="s">
        <v>407</v>
      </c>
      <c r="F364" s="124" t="s">
        <v>36</v>
      </c>
      <c r="G364" s="189">
        <v>44849</v>
      </c>
      <c r="H364" s="189">
        <v>45031</v>
      </c>
      <c r="I364" s="375">
        <v>40000</v>
      </c>
      <c r="J364" s="122">
        <f t="shared" si="115"/>
        <v>442.65</v>
      </c>
      <c r="K364" s="122">
        <v>25</v>
      </c>
      <c r="L364" s="57">
        <f t="shared" si="116"/>
        <v>1148</v>
      </c>
      <c r="M364" s="58">
        <f t="shared" si="117"/>
        <v>2839.9999999999995</v>
      </c>
      <c r="N364" s="57">
        <f t="shared" si="118"/>
        <v>460</v>
      </c>
      <c r="O364" s="57">
        <f t="shared" si="119"/>
        <v>1216</v>
      </c>
      <c r="P364" s="57">
        <f t="shared" si="120"/>
        <v>2836</v>
      </c>
      <c r="Q364" s="59">
        <v>0</v>
      </c>
      <c r="R364" s="57">
        <f t="shared" si="125"/>
        <v>8525</v>
      </c>
      <c r="S364" s="58">
        <f t="shared" si="126"/>
        <v>2831.65</v>
      </c>
      <c r="T364" s="58">
        <f t="shared" si="127"/>
        <v>6136</v>
      </c>
      <c r="U364" s="352">
        <f t="shared" si="128"/>
        <v>37168.35</v>
      </c>
      <c r="V364" s="61">
        <v>112</v>
      </c>
    </row>
    <row r="365" spans="1:22" s="21" customFormat="1" ht="30" customHeight="1" thickBot="1" x14ac:dyDescent="0.35">
      <c r="A365" s="65">
        <v>40</v>
      </c>
      <c r="B365" s="376" t="s">
        <v>408</v>
      </c>
      <c r="C365" s="100" t="s">
        <v>34</v>
      </c>
      <c r="D365" s="100" t="s">
        <v>340</v>
      </c>
      <c r="E365" s="372" t="s">
        <v>372</v>
      </c>
      <c r="F365" s="377" t="s">
        <v>36</v>
      </c>
      <c r="G365" s="67">
        <v>44849</v>
      </c>
      <c r="H365" s="67">
        <v>45031</v>
      </c>
      <c r="I365" s="378">
        <v>48000</v>
      </c>
      <c r="J365" s="379">
        <v>1344.86</v>
      </c>
      <c r="K365" s="101">
        <v>25</v>
      </c>
      <c r="L365" s="115">
        <f t="shared" si="116"/>
        <v>1377.6</v>
      </c>
      <c r="M365" s="115">
        <f t="shared" si="117"/>
        <v>3407.9999999999995</v>
      </c>
      <c r="N365" s="115">
        <f t="shared" si="118"/>
        <v>552</v>
      </c>
      <c r="O365" s="115">
        <f t="shared" si="119"/>
        <v>1459.2</v>
      </c>
      <c r="P365" s="115">
        <f t="shared" si="120"/>
        <v>3403.2000000000003</v>
      </c>
      <c r="Q365" s="380">
        <v>1512.45</v>
      </c>
      <c r="R365" s="115">
        <f t="shared" si="125"/>
        <v>10225</v>
      </c>
      <c r="S365" s="57">
        <f t="shared" si="126"/>
        <v>5719.11</v>
      </c>
      <c r="T365" s="57">
        <f t="shared" si="127"/>
        <v>7363.2</v>
      </c>
      <c r="U365" s="60">
        <f t="shared" si="128"/>
        <v>42280.89</v>
      </c>
      <c r="V365" s="144">
        <v>112</v>
      </c>
    </row>
    <row r="366" spans="1:22" s="21" customFormat="1" ht="15" customHeight="1" thickBot="1" x14ac:dyDescent="0.35">
      <c r="A366" s="381"/>
      <c r="B366" s="208"/>
      <c r="C366" s="208"/>
      <c r="D366" s="208"/>
      <c r="E366" s="208"/>
      <c r="F366" s="382"/>
      <c r="G366" s="382"/>
      <c r="H366" s="383"/>
      <c r="I366" s="110">
        <f t="shared" ref="I366:U366" si="129">SUM(I326:I365)</f>
        <v>1823000</v>
      </c>
      <c r="J366" s="110">
        <f t="shared" si="129"/>
        <v>56900.710000000043</v>
      </c>
      <c r="K366" s="110">
        <f t="shared" si="129"/>
        <v>1000</v>
      </c>
      <c r="L366" s="110">
        <f t="shared" si="129"/>
        <v>52320.1</v>
      </c>
      <c r="M366" s="110">
        <f t="shared" si="129"/>
        <v>129433</v>
      </c>
      <c r="N366" s="110">
        <f t="shared" si="129"/>
        <v>19874.32</v>
      </c>
      <c r="O366" s="110">
        <f t="shared" si="129"/>
        <v>55419.199999999997</v>
      </c>
      <c r="P366" s="110">
        <f t="shared" si="129"/>
        <v>129250.7</v>
      </c>
      <c r="Q366" s="110">
        <f t="shared" si="129"/>
        <v>6049.8</v>
      </c>
      <c r="R366" s="110">
        <f t="shared" si="129"/>
        <v>387222.32</v>
      </c>
      <c r="S366" s="110">
        <f t="shared" si="129"/>
        <v>171689.80999999982</v>
      </c>
      <c r="T366" s="110">
        <f t="shared" si="129"/>
        <v>278558.02</v>
      </c>
      <c r="U366" s="110">
        <f t="shared" si="129"/>
        <v>1651310.1900000011</v>
      </c>
      <c r="V366" s="111"/>
    </row>
    <row r="367" spans="1:22" s="21" customFormat="1" ht="8.1" customHeight="1" thickBot="1" x14ac:dyDescent="0.35">
      <c r="A367" s="30"/>
      <c r="C367" s="130"/>
      <c r="D367" s="30"/>
      <c r="E367" s="30"/>
      <c r="F367" s="130"/>
      <c r="G367" s="131"/>
      <c r="H367" s="131"/>
      <c r="I367" s="132"/>
      <c r="J367" s="133"/>
      <c r="K367" s="133"/>
      <c r="L367" s="132"/>
      <c r="M367" s="133"/>
      <c r="N367" s="134"/>
      <c r="O367" s="134"/>
      <c r="P367" s="134"/>
      <c r="Q367" s="135"/>
      <c r="R367" s="134"/>
      <c r="S367" s="134"/>
      <c r="T367" s="134"/>
      <c r="U367" s="136"/>
      <c r="V367" s="32"/>
    </row>
    <row r="368" spans="1:22" s="21" customFormat="1" ht="15" customHeight="1" thickBot="1" x14ac:dyDescent="0.35">
      <c r="A368" s="145" t="s">
        <v>409</v>
      </c>
      <c r="B368" s="146"/>
      <c r="C368" s="146"/>
      <c r="D368" s="146"/>
      <c r="E368" s="36"/>
      <c r="F368" s="37"/>
      <c r="G368" s="312"/>
      <c r="H368" s="312"/>
      <c r="I368" s="312"/>
      <c r="J368" s="312"/>
      <c r="K368" s="312"/>
      <c r="L368" s="312"/>
      <c r="M368" s="312"/>
      <c r="N368" s="312"/>
      <c r="O368" s="312"/>
      <c r="P368" s="312"/>
      <c r="Q368" s="312"/>
      <c r="R368" s="312"/>
      <c r="S368" s="312"/>
      <c r="T368" s="312"/>
      <c r="U368" s="312"/>
      <c r="V368" s="312"/>
    </row>
    <row r="369" spans="1:22" s="21" customFormat="1" ht="30" customHeight="1" x14ac:dyDescent="0.3">
      <c r="A369" s="42">
        <v>1</v>
      </c>
      <c r="B369" s="263" t="s">
        <v>410</v>
      </c>
      <c r="C369" s="42" t="s">
        <v>34</v>
      </c>
      <c r="D369" s="222" t="s">
        <v>409</v>
      </c>
      <c r="E369" s="238" t="s">
        <v>411</v>
      </c>
      <c r="F369" s="138" t="s">
        <v>36</v>
      </c>
      <c r="G369" s="168">
        <v>44805</v>
      </c>
      <c r="H369" s="168">
        <v>44986</v>
      </c>
      <c r="I369" s="384">
        <v>30000</v>
      </c>
      <c r="J369" s="141">
        <v>0</v>
      </c>
      <c r="K369" s="114">
        <v>25</v>
      </c>
      <c r="L369" s="139">
        <f t="shared" ref="L369:L377" si="130">+I369*2.87%</f>
        <v>861</v>
      </c>
      <c r="M369" s="114">
        <f t="shared" ref="M369:M377" si="131">+I369*7.1%</f>
        <v>2130</v>
      </c>
      <c r="N369" s="140">
        <f t="shared" ref="N369:N377" si="132">+I369*1.15%</f>
        <v>345</v>
      </c>
      <c r="O369" s="140">
        <f t="shared" ref="O369:O377" si="133">+I369*3.04%</f>
        <v>912</v>
      </c>
      <c r="P369" s="140">
        <f t="shared" ref="P369:P377" si="134">+I369*7.09%</f>
        <v>2127</v>
      </c>
      <c r="Q369" s="142">
        <v>0</v>
      </c>
      <c r="R369" s="140">
        <f t="shared" ref="R369:R434" si="135">SUM(L369,M369,N369,O369,P369)</f>
        <v>6375</v>
      </c>
      <c r="S369" s="140">
        <f t="shared" ref="S369:S434" si="136">SUM(J369,K369,L369,O369,Q369)</f>
        <v>1798</v>
      </c>
      <c r="T369" s="140">
        <f t="shared" ref="T369:T434" si="137">SUM(M369,N369,P369)</f>
        <v>4602</v>
      </c>
      <c r="U369" s="143">
        <f t="shared" ref="U369:U434" si="138">I369-S369</f>
        <v>28202</v>
      </c>
      <c r="V369" s="120">
        <v>112</v>
      </c>
    </row>
    <row r="370" spans="1:22" s="21" customFormat="1" ht="30" customHeight="1" x14ac:dyDescent="0.3">
      <c r="A370" s="54">
        <v>2</v>
      </c>
      <c r="B370" s="213" t="s">
        <v>412</v>
      </c>
      <c r="C370" s="44" t="s">
        <v>34</v>
      </c>
      <c r="D370" s="361" t="s">
        <v>409</v>
      </c>
      <c r="E370" s="214" t="s">
        <v>411</v>
      </c>
      <c r="F370" s="45" t="s">
        <v>36</v>
      </c>
      <c r="G370" s="310">
        <v>44835</v>
      </c>
      <c r="H370" s="310">
        <v>45017</v>
      </c>
      <c r="I370" s="242">
        <v>30000</v>
      </c>
      <c r="J370" s="50">
        <v>0</v>
      </c>
      <c r="K370" s="48">
        <v>25</v>
      </c>
      <c r="L370" s="119">
        <f>+I370*2.87%</f>
        <v>861</v>
      </c>
      <c r="M370" s="48">
        <f>+I370*7.1%</f>
        <v>2130</v>
      </c>
      <c r="N370" s="49">
        <f>+I370*1.15%</f>
        <v>345</v>
      </c>
      <c r="O370" s="49">
        <f>+I370*3.04%</f>
        <v>912</v>
      </c>
      <c r="P370" s="49">
        <f>+I370*7.09%</f>
        <v>2127</v>
      </c>
      <c r="Q370" s="51">
        <v>0</v>
      </c>
      <c r="R370" s="49">
        <f>SUM(L370,M370,N370,O370,P370)</f>
        <v>6375</v>
      </c>
      <c r="S370" s="49">
        <f>SUM(J370,K370,L370,O370,Q370)</f>
        <v>1798</v>
      </c>
      <c r="T370" s="49">
        <f>SUM(M370,N370,P370)</f>
        <v>4602</v>
      </c>
      <c r="U370" s="52">
        <f>I370-S370</f>
        <v>28202</v>
      </c>
      <c r="V370" s="53">
        <v>112</v>
      </c>
    </row>
    <row r="371" spans="1:22" s="21" customFormat="1" ht="30" customHeight="1" x14ac:dyDescent="0.3">
      <c r="A371" s="54">
        <v>3</v>
      </c>
      <c r="B371" s="123" t="s">
        <v>413</v>
      </c>
      <c r="C371" s="54" t="s">
        <v>34</v>
      </c>
      <c r="D371" s="361" t="s">
        <v>409</v>
      </c>
      <c r="E371" s="56" t="s">
        <v>414</v>
      </c>
      <c r="F371" s="124" t="s">
        <v>36</v>
      </c>
      <c r="G371" s="46">
        <v>44743</v>
      </c>
      <c r="H371" s="46">
        <v>44927</v>
      </c>
      <c r="I371" s="57">
        <v>30000</v>
      </c>
      <c r="J371" s="122">
        <v>0</v>
      </c>
      <c r="K371" s="58">
        <v>25</v>
      </c>
      <c r="L371" s="121">
        <f>+I371*2.87%</f>
        <v>861</v>
      </c>
      <c r="M371" s="122">
        <f>+I371*7.1%</f>
        <v>2130</v>
      </c>
      <c r="N371" s="57">
        <f>+I371*1.15%</f>
        <v>345</v>
      </c>
      <c r="O371" s="57">
        <f>+I371*3.04%</f>
        <v>912</v>
      </c>
      <c r="P371" s="57">
        <f>+I371*7.09%</f>
        <v>2127</v>
      </c>
      <c r="Q371" s="59">
        <v>1512.45</v>
      </c>
      <c r="R371" s="57">
        <f>SUM(K371:P371)</f>
        <v>6400</v>
      </c>
      <c r="S371" s="57">
        <f>+J371+K371+L371+O371+Q371</f>
        <v>3310.45</v>
      </c>
      <c r="T371" s="57">
        <f>+M371+N371+P371</f>
        <v>4602</v>
      </c>
      <c r="U371" s="60">
        <f>+I371-S371</f>
        <v>26689.55</v>
      </c>
      <c r="V371" s="61">
        <v>112</v>
      </c>
    </row>
    <row r="372" spans="1:22" s="21" customFormat="1" ht="30" customHeight="1" x14ac:dyDescent="0.3">
      <c r="A372" s="54">
        <v>4</v>
      </c>
      <c r="B372" s="123" t="s">
        <v>415</v>
      </c>
      <c r="C372" s="54" t="s">
        <v>34</v>
      </c>
      <c r="D372" s="361" t="s">
        <v>409</v>
      </c>
      <c r="E372" s="56" t="s">
        <v>414</v>
      </c>
      <c r="F372" s="124" t="s">
        <v>36</v>
      </c>
      <c r="G372" s="46">
        <v>44743</v>
      </c>
      <c r="H372" s="46">
        <v>44927</v>
      </c>
      <c r="I372" s="57">
        <v>30000</v>
      </c>
      <c r="J372" s="122">
        <v>0</v>
      </c>
      <c r="K372" s="58">
        <v>25</v>
      </c>
      <c r="L372" s="121">
        <f>+I372*2.87%</f>
        <v>861</v>
      </c>
      <c r="M372" s="122">
        <f>+I372*7.1%</f>
        <v>2130</v>
      </c>
      <c r="N372" s="57">
        <f>+I372*1.15%</f>
        <v>345</v>
      </c>
      <c r="O372" s="57">
        <f>+I372*3.04%</f>
        <v>912</v>
      </c>
      <c r="P372" s="57">
        <f>+I372*7.09%</f>
        <v>2127</v>
      </c>
      <c r="Q372" s="59">
        <v>0</v>
      </c>
      <c r="R372" s="57">
        <f>SUM(K372:P372)</f>
        <v>6400</v>
      </c>
      <c r="S372" s="57">
        <f>+J372+K372+L372+O372+Q372</f>
        <v>1798</v>
      </c>
      <c r="T372" s="57">
        <f>+M372+N372+P372</f>
        <v>4602</v>
      </c>
      <c r="U372" s="60">
        <f>+I372-S372</f>
        <v>28202</v>
      </c>
      <c r="V372" s="61">
        <v>112</v>
      </c>
    </row>
    <row r="373" spans="1:22" s="21" customFormat="1" ht="30" customHeight="1" x14ac:dyDescent="0.3">
      <c r="A373" s="54">
        <v>5</v>
      </c>
      <c r="B373" s="123" t="s">
        <v>416</v>
      </c>
      <c r="C373" s="54" t="s">
        <v>34</v>
      </c>
      <c r="D373" s="361" t="s">
        <v>409</v>
      </c>
      <c r="E373" s="56" t="s">
        <v>414</v>
      </c>
      <c r="F373" s="124" t="s">
        <v>36</v>
      </c>
      <c r="G373" s="46">
        <v>44743</v>
      </c>
      <c r="H373" s="46">
        <v>44927</v>
      </c>
      <c r="I373" s="57">
        <v>30000</v>
      </c>
      <c r="J373" s="122">
        <v>0</v>
      </c>
      <c r="K373" s="58">
        <v>25</v>
      </c>
      <c r="L373" s="121">
        <f>+I373*2.87%</f>
        <v>861</v>
      </c>
      <c r="M373" s="122">
        <f>+I373*7.1%</f>
        <v>2130</v>
      </c>
      <c r="N373" s="57">
        <f>+I373*1.15%</f>
        <v>345</v>
      </c>
      <c r="O373" s="57">
        <f>+I373*3.04%</f>
        <v>912</v>
      </c>
      <c r="P373" s="57">
        <f>+I373*7.09%</f>
        <v>2127</v>
      </c>
      <c r="Q373" s="59">
        <v>0</v>
      </c>
      <c r="R373" s="57">
        <f>SUM(K373:P373)</f>
        <v>6400</v>
      </c>
      <c r="S373" s="57">
        <f>+J373+K373+L373+O373+Q373</f>
        <v>1798</v>
      </c>
      <c r="T373" s="57">
        <f>+M373+N373+P373</f>
        <v>4602</v>
      </c>
      <c r="U373" s="60">
        <f>+I373-S373</f>
        <v>28202</v>
      </c>
      <c r="V373" s="61">
        <v>112</v>
      </c>
    </row>
    <row r="374" spans="1:22" s="21" customFormat="1" ht="30" customHeight="1" x14ac:dyDescent="0.3">
      <c r="A374" s="54">
        <v>6</v>
      </c>
      <c r="B374" s="215" t="s">
        <v>417</v>
      </c>
      <c r="C374" s="54" t="s">
        <v>34</v>
      </c>
      <c r="D374" s="216" t="s">
        <v>409</v>
      </c>
      <c r="E374" s="212" t="s">
        <v>414</v>
      </c>
      <c r="F374" s="56" t="s">
        <v>36</v>
      </c>
      <c r="G374" s="125">
        <v>44805</v>
      </c>
      <c r="H374" s="125">
        <v>44986</v>
      </c>
      <c r="I374" s="315">
        <v>30000</v>
      </c>
      <c r="J374" s="58">
        <v>0</v>
      </c>
      <c r="K374" s="122">
        <v>25</v>
      </c>
      <c r="L374" s="121">
        <f t="shared" si="130"/>
        <v>861</v>
      </c>
      <c r="M374" s="122">
        <f t="shared" si="131"/>
        <v>2130</v>
      </c>
      <c r="N374" s="57">
        <f t="shared" si="132"/>
        <v>345</v>
      </c>
      <c r="O374" s="57">
        <f t="shared" si="133"/>
        <v>912</v>
      </c>
      <c r="P374" s="57">
        <f t="shared" si="134"/>
        <v>2127</v>
      </c>
      <c r="Q374" s="59">
        <v>0</v>
      </c>
      <c r="R374" s="57">
        <f t="shared" si="135"/>
        <v>6375</v>
      </c>
      <c r="S374" s="57">
        <f t="shared" si="136"/>
        <v>1798</v>
      </c>
      <c r="T374" s="57">
        <f t="shared" si="137"/>
        <v>4602</v>
      </c>
      <c r="U374" s="60">
        <f t="shared" si="138"/>
        <v>28202</v>
      </c>
      <c r="V374" s="61">
        <v>112</v>
      </c>
    </row>
    <row r="375" spans="1:22" s="21" customFormat="1" ht="30" customHeight="1" x14ac:dyDescent="0.3">
      <c r="A375" s="54">
        <v>7</v>
      </c>
      <c r="B375" s="215" t="s">
        <v>418</v>
      </c>
      <c r="C375" s="54" t="s">
        <v>34</v>
      </c>
      <c r="D375" s="216" t="s">
        <v>409</v>
      </c>
      <c r="E375" s="212" t="s">
        <v>414</v>
      </c>
      <c r="F375" s="56" t="s">
        <v>36</v>
      </c>
      <c r="G375" s="125">
        <v>44805</v>
      </c>
      <c r="H375" s="125">
        <v>44986</v>
      </c>
      <c r="I375" s="315">
        <v>30000</v>
      </c>
      <c r="J375" s="58">
        <v>0</v>
      </c>
      <c r="K375" s="122">
        <v>25</v>
      </c>
      <c r="L375" s="121">
        <f t="shared" si="130"/>
        <v>861</v>
      </c>
      <c r="M375" s="122">
        <f t="shared" si="131"/>
        <v>2130</v>
      </c>
      <c r="N375" s="57">
        <f t="shared" si="132"/>
        <v>345</v>
      </c>
      <c r="O375" s="57">
        <f t="shared" si="133"/>
        <v>912</v>
      </c>
      <c r="P375" s="57">
        <f t="shared" si="134"/>
        <v>2127</v>
      </c>
      <c r="Q375" s="59">
        <v>1512.45</v>
      </c>
      <c r="R375" s="57">
        <f t="shared" si="135"/>
        <v>6375</v>
      </c>
      <c r="S375" s="57">
        <f t="shared" si="136"/>
        <v>3310.45</v>
      </c>
      <c r="T375" s="57">
        <f t="shared" si="137"/>
        <v>4602</v>
      </c>
      <c r="U375" s="60">
        <f t="shared" si="138"/>
        <v>26689.55</v>
      </c>
      <c r="V375" s="61">
        <v>112</v>
      </c>
    </row>
    <row r="376" spans="1:22" s="21" customFormat="1" ht="30" customHeight="1" x14ac:dyDescent="0.3">
      <c r="A376" s="54">
        <v>8</v>
      </c>
      <c r="B376" s="215" t="s">
        <v>419</v>
      </c>
      <c r="C376" s="54" t="s">
        <v>34</v>
      </c>
      <c r="D376" s="216" t="s">
        <v>409</v>
      </c>
      <c r="E376" s="212" t="s">
        <v>414</v>
      </c>
      <c r="F376" s="56" t="s">
        <v>36</v>
      </c>
      <c r="G376" s="46">
        <v>44774</v>
      </c>
      <c r="H376" s="46">
        <v>44958</v>
      </c>
      <c r="I376" s="315">
        <v>30000</v>
      </c>
      <c r="J376" s="58">
        <v>0</v>
      </c>
      <c r="K376" s="122">
        <v>25</v>
      </c>
      <c r="L376" s="121">
        <f t="shared" si="130"/>
        <v>861</v>
      </c>
      <c r="M376" s="122">
        <f t="shared" si="131"/>
        <v>2130</v>
      </c>
      <c r="N376" s="57">
        <f t="shared" si="132"/>
        <v>345</v>
      </c>
      <c r="O376" s="57">
        <f t="shared" si="133"/>
        <v>912</v>
      </c>
      <c r="P376" s="57">
        <f t="shared" si="134"/>
        <v>2127</v>
      </c>
      <c r="Q376" s="59">
        <v>0</v>
      </c>
      <c r="R376" s="57">
        <f t="shared" si="135"/>
        <v>6375</v>
      </c>
      <c r="S376" s="57">
        <f t="shared" si="136"/>
        <v>1798</v>
      </c>
      <c r="T376" s="57">
        <f t="shared" si="137"/>
        <v>4602</v>
      </c>
      <c r="U376" s="60">
        <f t="shared" si="138"/>
        <v>28202</v>
      </c>
      <c r="V376" s="61">
        <v>112</v>
      </c>
    </row>
    <row r="377" spans="1:22" s="21" customFormat="1" ht="30" customHeight="1" x14ac:dyDescent="0.3">
      <c r="A377" s="54">
        <v>9</v>
      </c>
      <c r="B377" s="215" t="s">
        <v>420</v>
      </c>
      <c r="C377" s="54" t="s">
        <v>38</v>
      </c>
      <c r="D377" s="216" t="s">
        <v>409</v>
      </c>
      <c r="E377" s="212" t="s">
        <v>421</v>
      </c>
      <c r="F377" s="56" t="s">
        <v>36</v>
      </c>
      <c r="G377" s="46">
        <v>44774</v>
      </c>
      <c r="H377" s="46">
        <v>44958</v>
      </c>
      <c r="I377" s="315">
        <v>30000</v>
      </c>
      <c r="J377" s="58">
        <v>0</v>
      </c>
      <c r="K377" s="122">
        <v>25</v>
      </c>
      <c r="L377" s="121">
        <f t="shared" si="130"/>
        <v>861</v>
      </c>
      <c r="M377" s="122">
        <f t="shared" si="131"/>
        <v>2130</v>
      </c>
      <c r="N377" s="57">
        <f t="shared" si="132"/>
        <v>345</v>
      </c>
      <c r="O377" s="57">
        <f t="shared" si="133"/>
        <v>912</v>
      </c>
      <c r="P377" s="57">
        <f t="shared" si="134"/>
        <v>2127</v>
      </c>
      <c r="Q377" s="59">
        <v>0</v>
      </c>
      <c r="R377" s="57">
        <f t="shared" si="135"/>
        <v>6375</v>
      </c>
      <c r="S377" s="57">
        <f t="shared" si="136"/>
        <v>1798</v>
      </c>
      <c r="T377" s="57">
        <f t="shared" si="137"/>
        <v>4602</v>
      </c>
      <c r="U377" s="60">
        <f t="shared" si="138"/>
        <v>28202</v>
      </c>
      <c r="V377" s="61">
        <v>112</v>
      </c>
    </row>
    <row r="378" spans="1:22" ht="30" customHeight="1" x14ac:dyDescent="0.3">
      <c r="A378" s="54">
        <v>10</v>
      </c>
      <c r="B378" s="215" t="s">
        <v>422</v>
      </c>
      <c r="C378" s="54" t="s">
        <v>38</v>
      </c>
      <c r="D378" s="216" t="s">
        <v>409</v>
      </c>
      <c r="E378" s="212" t="s">
        <v>421</v>
      </c>
      <c r="F378" s="56" t="s">
        <v>36</v>
      </c>
      <c r="G378" s="46">
        <v>44866</v>
      </c>
      <c r="H378" s="46">
        <v>45047</v>
      </c>
      <c r="I378" s="315">
        <v>30000</v>
      </c>
      <c r="J378" s="58">
        <v>0</v>
      </c>
      <c r="K378" s="122">
        <v>25</v>
      </c>
      <c r="L378" s="121">
        <f>+I378*2.87%</f>
        <v>861</v>
      </c>
      <c r="M378" s="122">
        <f>+I378*7.1%</f>
        <v>2130</v>
      </c>
      <c r="N378" s="57">
        <f>+I378*1.15%</f>
        <v>345</v>
      </c>
      <c r="O378" s="57">
        <f>+I378*3.04%</f>
        <v>912</v>
      </c>
      <c r="P378" s="57">
        <f>+I378*7.09%</f>
        <v>2127</v>
      </c>
      <c r="Q378" s="59">
        <v>0</v>
      </c>
      <c r="R378" s="57">
        <f t="shared" si="135"/>
        <v>6375</v>
      </c>
      <c r="S378" s="57">
        <f t="shared" si="136"/>
        <v>1798</v>
      </c>
      <c r="T378" s="57">
        <f t="shared" si="137"/>
        <v>4602</v>
      </c>
      <c r="U378" s="60">
        <f t="shared" si="138"/>
        <v>28202</v>
      </c>
      <c r="V378" s="61">
        <v>112</v>
      </c>
    </row>
    <row r="379" spans="1:22" ht="30" customHeight="1" x14ac:dyDescent="0.3">
      <c r="A379" s="54">
        <v>11</v>
      </c>
      <c r="B379" s="215" t="s">
        <v>423</v>
      </c>
      <c r="C379" s="54" t="s">
        <v>34</v>
      </c>
      <c r="D379" s="216" t="s">
        <v>409</v>
      </c>
      <c r="E379" s="212" t="s">
        <v>414</v>
      </c>
      <c r="F379" s="56" t="s">
        <v>36</v>
      </c>
      <c r="G379" s="125">
        <v>44805</v>
      </c>
      <c r="H379" s="125">
        <v>44986</v>
      </c>
      <c r="I379" s="315">
        <v>30000</v>
      </c>
      <c r="J379" s="58">
        <v>0</v>
      </c>
      <c r="K379" s="122">
        <v>25</v>
      </c>
      <c r="L379" s="121">
        <f>+I379*2.87%</f>
        <v>861</v>
      </c>
      <c r="M379" s="122">
        <f>+I379*7.1%</f>
        <v>2130</v>
      </c>
      <c r="N379" s="57">
        <f>+I379*1.15%</f>
        <v>345</v>
      </c>
      <c r="O379" s="57">
        <f>+I379*3.04%</f>
        <v>912</v>
      </c>
      <c r="P379" s="57">
        <f>+I379*7.09%</f>
        <v>2127</v>
      </c>
      <c r="Q379" s="59">
        <v>0</v>
      </c>
      <c r="R379" s="57">
        <f>SUM(L379,M379,N379,O379,P379)</f>
        <v>6375</v>
      </c>
      <c r="S379" s="57">
        <f>SUM(J379,K379,L379,O379,Q379)</f>
        <v>1798</v>
      </c>
      <c r="T379" s="57">
        <f>SUM(M379,N379,P379)</f>
        <v>4602</v>
      </c>
      <c r="U379" s="60">
        <f>I379-S379</f>
        <v>28202</v>
      </c>
      <c r="V379" s="61">
        <v>112</v>
      </c>
    </row>
    <row r="380" spans="1:22" ht="30" customHeight="1" x14ac:dyDescent="0.3">
      <c r="A380" s="54">
        <v>12</v>
      </c>
      <c r="B380" s="215" t="s">
        <v>424</v>
      </c>
      <c r="C380" s="54" t="s">
        <v>34</v>
      </c>
      <c r="D380" s="216" t="s">
        <v>409</v>
      </c>
      <c r="E380" s="212" t="s">
        <v>414</v>
      </c>
      <c r="F380" s="56" t="s">
        <v>36</v>
      </c>
      <c r="G380" s="46">
        <v>44866</v>
      </c>
      <c r="H380" s="46">
        <v>45047</v>
      </c>
      <c r="I380" s="315">
        <v>30000</v>
      </c>
      <c r="J380" s="58">
        <v>0</v>
      </c>
      <c r="K380" s="122">
        <v>25</v>
      </c>
      <c r="L380" s="121">
        <f>+I380*2.87%</f>
        <v>861</v>
      </c>
      <c r="M380" s="122">
        <f>+I380*7.1%</f>
        <v>2130</v>
      </c>
      <c r="N380" s="57">
        <f>+I380*1.15%</f>
        <v>345</v>
      </c>
      <c r="O380" s="57">
        <f>+I380*3.04%</f>
        <v>912</v>
      </c>
      <c r="P380" s="57">
        <f>+I380*7.09%</f>
        <v>2127</v>
      </c>
      <c r="Q380" s="59">
        <v>0</v>
      </c>
      <c r="R380" s="57">
        <f t="shared" si="135"/>
        <v>6375</v>
      </c>
      <c r="S380" s="57">
        <f t="shared" si="136"/>
        <v>1798</v>
      </c>
      <c r="T380" s="57">
        <f t="shared" si="137"/>
        <v>4602</v>
      </c>
      <c r="U380" s="60">
        <f t="shared" si="138"/>
        <v>28202</v>
      </c>
      <c r="V380" s="61">
        <v>112</v>
      </c>
    </row>
    <row r="381" spans="1:22" ht="30" customHeight="1" x14ac:dyDescent="0.3">
      <c r="A381" s="54">
        <v>13</v>
      </c>
      <c r="B381" s="215" t="s">
        <v>425</v>
      </c>
      <c r="C381" s="54" t="s">
        <v>38</v>
      </c>
      <c r="D381" s="216" t="s">
        <v>409</v>
      </c>
      <c r="E381" s="212" t="s">
        <v>421</v>
      </c>
      <c r="F381" s="56" t="s">
        <v>36</v>
      </c>
      <c r="G381" s="46">
        <v>44866</v>
      </c>
      <c r="H381" s="46">
        <v>45047</v>
      </c>
      <c r="I381" s="315">
        <v>30000</v>
      </c>
      <c r="J381" s="58">
        <v>0</v>
      </c>
      <c r="K381" s="122">
        <v>25</v>
      </c>
      <c r="L381" s="121">
        <f>+I381*2.87%</f>
        <v>861</v>
      </c>
      <c r="M381" s="122">
        <f>+I381*7.1%</f>
        <v>2130</v>
      </c>
      <c r="N381" s="57">
        <f>+I381*1.15%</f>
        <v>345</v>
      </c>
      <c r="O381" s="57">
        <f>+I381*3.04%</f>
        <v>912</v>
      </c>
      <c r="P381" s="57">
        <f>+I381*7.09%</f>
        <v>2127</v>
      </c>
      <c r="Q381" s="59">
        <v>0</v>
      </c>
      <c r="R381" s="57">
        <f t="shared" si="135"/>
        <v>6375</v>
      </c>
      <c r="S381" s="57">
        <f t="shared" si="136"/>
        <v>1798</v>
      </c>
      <c r="T381" s="57">
        <f t="shared" si="137"/>
        <v>4602</v>
      </c>
      <c r="U381" s="60">
        <f t="shared" si="138"/>
        <v>28202</v>
      </c>
      <c r="V381" s="61">
        <v>112</v>
      </c>
    </row>
    <row r="382" spans="1:22" ht="30" customHeight="1" x14ac:dyDescent="0.3">
      <c r="A382" s="54">
        <v>14</v>
      </c>
      <c r="B382" s="215" t="s">
        <v>426</v>
      </c>
      <c r="C382" s="54" t="s">
        <v>34</v>
      </c>
      <c r="D382" s="216" t="s">
        <v>409</v>
      </c>
      <c r="E382" s="212" t="s">
        <v>414</v>
      </c>
      <c r="F382" s="56" t="s">
        <v>36</v>
      </c>
      <c r="G382" s="46">
        <v>44774</v>
      </c>
      <c r="H382" s="46">
        <v>44958</v>
      </c>
      <c r="I382" s="315">
        <v>30000</v>
      </c>
      <c r="J382" s="58">
        <v>0</v>
      </c>
      <c r="K382" s="122">
        <v>25</v>
      </c>
      <c r="L382" s="121">
        <f>+I382*2.87%</f>
        <v>861</v>
      </c>
      <c r="M382" s="122">
        <f>+I382*7.1%</f>
        <v>2130</v>
      </c>
      <c r="N382" s="57">
        <f>+I382*1.15%</f>
        <v>345</v>
      </c>
      <c r="O382" s="57">
        <f>+I382*3.04%</f>
        <v>912</v>
      </c>
      <c r="P382" s="57">
        <f>+I382*7.09%</f>
        <v>2127</v>
      </c>
      <c r="Q382" s="59">
        <v>0</v>
      </c>
      <c r="R382" s="57">
        <f t="shared" si="135"/>
        <v>6375</v>
      </c>
      <c r="S382" s="57">
        <f t="shared" si="136"/>
        <v>1798</v>
      </c>
      <c r="T382" s="57">
        <f t="shared" si="137"/>
        <v>4602</v>
      </c>
      <c r="U382" s="60">
        <f t="shared" si="138"/>
        <v>28202</v>
      </c>
      <c r="V382" s="61">
        <v>112</v>
      </c>
    </row>
    <row r="383" spans="1:22" s="21" customFormat="1" ht="30" customHeight="1" x14ac:dyDescent="0.3">
      <c r="A383" s="54">
        <v>15</v>
      </c>
      <c r="B383" s="213" t="s">
        <v>427</v>
      </c>
      <c r="C383" s="44" t="s">
        <v>34</v>
      </c>
      <c r="D383" s="361" t="s">
        <v>409</v>
      </c>
      <c r="E383" s="214" t="s">
        <v>414</v>
      </c>
      <c r="F383" s="45" t="s">
        <v>36</v>
      </c>
      <c r="G383" s="46">
        <v>44774</v>
      </c>
      <c r="H383" s="46">
        <v>44958</v>
      </c>
      <c r="I383" s="242">
        <v>30000</v>
      </c>
      <c r="J383" s="50">
        <v>0</v>
      </c>
      <c r="K383" s="48">
        <v>25</v>
      </c>
      <c r="L383" s="119">
        <f t="shared" ref="L383:L429" si="139">+I383*2.87%</f>
        <v>861</v>
      </c>
      <c r="M383" s="48">
        <f t="shared" ref="M383:M429" si="140">+I383*7.1%</f>
        <v>2130</v>
      </c>
      <c r="N383" s="49">
        <f t="shared" ref="N383:N429" si="141">+I383*1.15%</f>
        <v>345</v>
      </c>
      <c r="O383" s="49">
        <f t="shared" ref="O383:O429" si="142">+I383*3.04%</f>
        <v>912</v>
      </c>
      <c r="P383" s="49">
        <f t="shared" ref="P383:P429" si="143">+I383*7.09%</f>
        <v>2127</v>
      </c>
      <c r="Q383" s="51">
        <v>0</v>
      </c>
      <c r="R383" s="49">
        <f t="shared" si="135"/>
        <v>6375</v>
      </c>
      <c r="S383" s="49">
        <f t="shared" si="136"/>
        <v>1798</v>
      </c>
      <c r="T383" s="49">
        <f t="shared" si="137"/>
        <v>4602</v>
      </c>
      <c r="U383" s="52">
        <f t="shared" si="138"/>
        <v>28202</v>
      </c>
      <c r="V383" s="53">
        <v>112</v>
      </c>
    </row>
    <row r="384" spans="1:22" s="21" customFormat="1" ht="30" customHeight="1" x14ac:dyDescent="0.3">
      <c r="A384" s="54">
        <v>16</v>
      </c>
      <c r="B384" s="215" t="s">
        <v>428</v>
      </c>
      <c r="C384" s="54" t="s">
        <v>34</v>
      </c>
      <c r="D384" s="216" t="s">
        <v>409</v>
      </c>
      <c r="E384" s="212" t="s">
        <v>414</v>
      </c>
      <c r="F384" s="56" t="s">
        <v>36</v>
      </c>
      <c r="G384" s="125">
        <v>44805</v>
      </c>
      <c r="H384" s="125">
        <v>44986</v>
      </c>
      <c r="I384" s="315">
        <v>30000</v>
      </c>
      <c r="J384" s="58">
        <v>0</v>
      </c>
      <c r="K384" s="122">
        <v>25</v>
      </c>
      <c r="L384" s="121">
        <f t="shared" si="139"/>
        <v>861</v>
      </c>
      <c r="M384" s="122">
        <f t="shared" si="140"/>
        <v>2130</v>
      </c>
      <c r="N384" s="57">
        <f t="shared" si="141"/>
        <v>345</v>
      </c>
      <c r="O384" s="57">
        <f t="shared" si="142"/>
        <v>912</v>
      </c>
      <c r="P384" s="57">
        <f t="shared" si="143"/>
        <v>2127</v>
      </c>
      <c r="Q384" s="59">
        <v>0</v>
      </c>
      <c r="R384" s="57">
        <f t="shared" si="135"/>
        <v>6375</v>
      </c>
      <c r="S384" s="57">
        <f t="shared" si="136"/>
        <v>1798</v>
      </c>
      <c r="T384" s="57">
        <f t="shared" si="137"/>
        <v>4602</v>
      </c>
      <c r="U384" s="60">
        <f t="shared" si="138"/>
        <v>28202</v>
      </c>
      <c r="V384" s="61">
        <v>112</v>
      </c>
    </row>
    <row r="385" spans="1:22" s="21" customFormat="1" ht="30" customHeight="1" x14ac:dyDescent="0.3">
      <c r="A385" s="54">
        <v>17</v>
      </c>
      <c r="B385" s="215" t="s">
        <v>429</v>
      </c>
      <c r="C385" s="54" t="s">
        <v>34</v>
      </c>
      <c r="D385" s="216" t="s">
        <v>409</v>
      </c>
      <c r="E385" s="212" t="s">
        <v>414</v>
      </c>
      <c r="F385" s="56" t="s">
        <v>36</v>
      </c>
      <c r="G385" s="46">
        <v>44896</v>
      </c>
      <c r="H385" s="46">
        <v>45078</v>
      </c>
      <c r="I385" s="315">
        <v>30000</v>
      </c>
      <c r="J385" s="58">
        <v>0</v>
      </c>
      <c r="K385" s="122">
        <v>25</v>
      </c>
      <c r="L385" s="121">
        <f t="shared" si="139"/>
        <v>861</v>
      </c>
      <c r="M385" s="122">
        <f t="shared" si="140"/>
        <v>2130</v>
      </c>
      <c r="N385" s="57">
        <f t="shared" si="141"/>
        <v>345</v>
      </c>
      <c r="O385" s="57">
        <f t="shared" si="142"/>
        <v>912</v>
      </c>
      <c r="P385" s="57">
        <f t="shared" si="143"/>
        <v>2127</v>
      </c>
      <c r="Q385" s="59">
        <v>3024.9</v>
      </c>
      <c r="R385" s="57">
        <f t="shared" si="135"/>
        <v>6375</v>
      </c>
      <c r="S385" s="57">
        <f t="shared" si="136"/>
        <v>4822.8999999999996</v>
      </c>
      <c r="T385" s="57">
        <f t="shared" si="137"/>
        <v>4602</v>
      </c>
      <c r="U385" s="60">
        <f t="shared" si="138"/>
        <v>25177.1</v>
      </c>
      <c r="V385" s="61">
        <v>112</v>
      </c>
    </row>
    <row r="386" spans="1:22" s="21" customFormat="1" ht="30" customHeight="1" x14ac:dyDescent="0.3">
      <c r="A386" s="54">
        <v>18</v>
      </c>
      <c r="B386" s="215" t="s">
        <v>430</v>
      </c>
      <c r="C386" s="54" t="s">
        <v>34</v>
      </c>
      <c r="D386" s="216" t="s">
        <v>409</v>
      </c>
      <c r="E386" s="212" t="s">
        <v>431</v>
      </c>
      <c r="F386" s="56" t="s">
        <v>36</v>
      </c>
      <c r="G386" s="46">
        <v>44866</v>
      </c>
      <c r="H386" s="46">
        <v>45047</v>
      </c>
      <c r="I386" s="315">
        <v>30000</v>
      </c>
      <c r="J386" s="58">
        <v>0</v>
      </c>
      <c r="K386" s="122">
        <v>25</v>
      </c>
      <c r="L386" s="121">
        <f t="shared" si="139"/>
        <v>861</v>
      </c>
      <c r="M386" s="122">
        <f t="shared" si="140"/>
        <v>2130</v>
      </c>
      <c r="N386" s="57">
        <f t="shared" si="141"/>
        <v>345</v>
      </c>
      <c r="O386" s="57">
        <f t="shared" si="142"/>
        <v>912</v>
      </c>
      <c r="P386" s="57">
        <f t="shared" si="143"/>
        <v>2127</v>
      </c>
      <c r="Q386" s="59">
        <v>0</v>
      </c>
      <c r="R386" s="57">
        <f t="shared" si="135"/>
        <v>6375</v>
      </c>
      <c r="S386" s="57">
        <f t="shared" si="136"/>
        <v>1798</v>
      </c>
      <c r="T386" s="57">
        <f t="shared" si="137"/>
        <v>4602</v>
      </c>
      <c r="U386" s="60">
        <f t="shared" si="138"/>
        <v>28202</v>
      </c>
      <c r="V386" s="61">
        <v>112</v>
      </c>
    </row>
    <row r="387" spans="1:22" s="21" customFormat="1" ht="30" customHeight="1" x14ac:dyDescent="0.3">
      <c r="A387" s="54">
        <v>19</v>
      </c>
      <c r="B387" s="215" t="s">
        <v>432</v>
      </c>
      <c r="C387" s="54" t="s">
        <v>34</v>
      </c>
      <c r="D387" s="216" t="s">
        <v>409</v>
      </c>
      <c r="E387" s="212" t="s">
        <v>414</v>
      </c>
      <c r="F387" s="56" t="s">
        <v>36</v>
      </c>
      <c r="G387" s="46">
        <v>44866</v>
      </c>
      <c r="H387" s="46">
        <v>45047</v>
      </c>
      <c r="I387" s="315">
        <v>30000</v>
      </c>
      <c r="J387" s="58">
        <v>0</v>
      </c>
      <c r="K387" s="122">
        <v>25</v>
      </c>
      <c r="L387" s="121">
        <f t="shared" si="139"/>
        <v>861</v>
      </c>
      <c r="M387" s="122">
        <f t="shared" si="140"/>
        <v>2130</v>
      </c>
      <c r="N387" s="57">
        <f t="shared" si="141"/>
        <v>345</v>
      </c>
      <c r="O387" s="57">
        <f t="shared" si="142"/>
        <v>912</v>
      </c>
      <c r="P387" s="57">
        <f t="shared" si="143"/>
        <v>2127</v>
      </c>
      <c r="Q387" s="59">
        <v>0</v>
      </c>
      <c r="R387" s="57">
        <f t="shared" si="135"/>
        <v>6375</v>
      </c>
      <c r="S387" s="57">
        <f t="shared" si="136"/>
        <v>1798</v>
      </c>
      <c r="T387" s="57">
        <f t="shared" si="137"/>
        <v>4602</v>
      </c>
      <c r="U387" s="60">
        <f t="shared" si="138"/>
        <v>28202</v>
      </c>
      <c r="V387" s="61">
        <v>112</v>
      </c>
    </row>
    <row r="388" spans="1:22" s="21" customFormat="1" ht="30" customHeight="1" x14ac:dyDescent="0.3">
      <c r="A388" s="54">
        <v>20</v>
      </c>
      <c r="B388" s="215" t="s">
        <v>433</v>
      </c>
      <c r="C388" s="54" t="s">
        <v>34</v>
      </c>
      <c r="D388" s="216" t="s">
        <v>409</v>
      </c>
      <c r="E388" s="212" t="s">
        <v>414</v>
      </c>
      <c r="F388" s="56" t="s">
        <v>36</v>
      </c>
      <c r="G388" s="46">
        <v>44866</v>
      </c>
      <c r="H388" s="46">
        <v>45047</v>
      </c>
      <c r="I388" s="315">
        <v>30000</v>
      </c>
      <c r="J388" s="58">
        <v>0</v>
      </c>
      <c r="K388" s="122">
        <v>25</v>
      </c>
      <c r="L388" s="121">
        <f t="shared" si="139"/>
        <v>861</v>
      </c>
      <c r="M388" s="122">
        <f t="shared" si="140"/>
        <v>2130</v>
      </c>
      <c r="N388" s="57">
        <f t="shared" si="141"/>
        <v>345</v>
      </c>
      <c r="O388" s="57">
        <f t="shared" si="142"/>
        <v>912</v>
      </c>
      <c r="P388" s="57">
        <f t="shared" si="143"/>
        <v>2127</v>
      </c>
      <c r="Q388" s="59">
        <v>0</v>
      </c>
      <c r="R388" s="57">
        <f t="shared" si="135"/>
        <v>6375</v>
      </c>
      <c r="S388" s="57">
        <f t="shared" si="136"/>
        <v>1798</v>
      </c>
      <c r="T388" s="57">
        <f t="shared" si="137"/>
        <v>4602</v>
      </c>
      <c r="U388" s="60">
        <f t="shared" si="138"/>
        <v>28202</v>
      </c>
      <c r="V388" s="61">
        <v>112</v>
      </c>
    </row>
    <row r="389" spans="1:22" s="21" customFormat="1" ht="30" customHeight="1" x14ac:dyDescent="0.3">
      <c r="A389" s="54">
        <v>21</v>
      </c>
      <c r="B389" s="215" t="s">
        <v>434</v>
      </c>
      <c r="C389" s="54" t="s">
        <v>34</v>
      </c>
      <c r="D389" s="216" t="s">
        <v>409</v>
      </c>
      <c r="E389" s="212" t="s">
        <v>414</v>
      </c>
      <c r="F389" s="56" t="s">
        <v>36</v>
      </c>
      <c r="G389" s="46">
        <v>44866</v>
      </c>
      <c r="H389" s="46">
        <v>45047</v>
      </c>
      <c r="I389" s="315">
        <v>30000</v>
      </c>
      <c r="J389" s="58">
        <v>0</v>
      </c>
      <c r="K389" s="122">
        <v>25</v>
      </c>
      <c r="L389" s="121">
        <f>+I389*2.87%</f>
        <v>861</v>
      </c>
      <c r="M389" s="122">
        <f>+I389*7.1%</f>
        <v>2130</v>
      </c>
      <c r="N389" s="57">
        <f>+I389*1.15%</f>
        <v>345</v>
      </c>
      <c r="O389" s="57">
        <f>+I389*3.04%</f>
        <v>912</v>
      </c>
      <c r="P389" s="57">
        <f>+I389*7.09%</f>
        <v>2127</v>
      </c>
      <c r="Q389" s="59">
        <v>0</v>
      </c>
      <c r="R389" s="57">
        <f>SUM(L389,M389,N389,O389,P389)</f>
        <v>6375</v>
      </c>
      <c r="S389" s="57">
        <f>SUM(J389,K389,L389,O389,Q389)</f>
        <v>1798</v>
      </c>
      <c r="T389" s="57">
        <f>SUM(M389,N389,P389)</f>
        <v>4602</v>
      </c>
      <c r="U389" s="60">
        <f>I389-S389</f>
        <v>28202</v>
      </c>
      <c r="V389" s="61">
        <v>112</v>
      </c>
    </row>
    <row r="390" spans="1:22" s="21" customFormat="1" ht="30" customHeight="1" x14ac:dyDescent="0.3">
      <c r="A390" s="54">
        <v>22</v>
      </c>
      <c r="B390" s="215" t="s">
        <v>435</v>
      </c>
      <c r="C390" s="54" t="s">
        <v>34</v>
      </c>
      <c r="D390" s="216" t="s">
        <v>409</v>
      </c>
      <c r="E390" s="212" t="s">
        <v>414</v>
      </c>
      <c r="F390" s="56" t="s">
        <v>36</v>
      </c>
      <c r="G390" s="46">
        <v>44774</v>
      </c>
      <c r="H390" s="46">
        <v>44958</v>
      </c>
      <c r="I390" s="315">
        <v>35000</v>
      </c>
      <c r="J390" s="58">
        <v>0</v>
      </c>
      <c r="K390" s="122">
        <v>25</v>
      </c>
      <c r="L390" s="121">
        <f>+I390*2.87%</f>
        <v>1004.5</v>
      </c>
      <c r="M390" s="122">
        <f>+I390*7.1%</f>
        <v>2485</v>
      </c>
      <c r="N390" s="57">
        <f>+I390*1.15%</f>
        <v>402.5</v>
      </c>
      <c r="O390" s="57">
        <f>+I390*3.04%</f>
        <v>1064</v>
      </c>
      <c r="P390" s="57">
        <f>+I390*7.09%</f>
        <v>2481.5</v>
      </c>
      <c r="Q390" s="59">
        <v>0</v>
      </c>
      <c r="R390" s="57">
        <f>SUM(L390,M390,N390,O390,P390)</f>
        <v>7437.5</v>
      </c>
      <c r="S390" s="57">
        <f>SUM(J390,K390,L390,O390,Q390)</f>
        <v>2093.5</v>
      </c>
      <c r="T390" s="57">
        <f>SUM(M390,N390,P390)</f>
        <v>5369</v>
      </c>
      <c r="U390" s="60">
        <f>I390-S390</f>
        <v>32906.5</v>
      </c>
      <c r="V390" s="61">
        <v>112</v>
      </c>
    </row>
    <row r="391" spans="1:22" s="21" customFormat="1" ht="30" customHeight="1" x14ac:dyDescent="0.3">
      <c r="A391" s="54">
        <v>23</v>
      </c>
      <c r="B391" s="215" t="s">
        <v>436</v>
      </c>
      <c r="C391" s="54" t="s">
        <v>34</v>
      </c>
      <c r="D391" s="216" t="s">
        <v>409</v>
      </c>
      <c r="E391" s="212" t="s">
        <v>414</v>
      </c>
      <c r="F391" s="56" t="s">
        <v>36</v>
      </c>
      <c r="G391" s="46">
        <v>44866</v>
      </c>
      <c r="H391" s="46">
        <v>45047</v>
      </c>
      <c r="I391" s="315">
        <v>30000</v>
      </c>
      <c r="J391" s="58">
        <v>0</v>
      </c>
      <c r="K391" s="122">
        <v>25</v>
      </c>
      <c r="L391" s="121">
        <f t="shared" si="139"/>
        <v>861</v>
      </c>
      <c r="M391" s="122">
        <f t="shared" si="140"/>
        <v>2130</v>
      </c>
      <c r="N391" s="57">
        <f t="shared" si="141"/>
        <v>345</v>
      </c>
      <c r="O391" s="57">
        <f t="shared" si="142"/>
        <v>912</v>
      </c>
      <c r="P391" s="57">
        <f t="shared" si="143"/>
        <v>2127</v>
      </c>
      <c r="Q391" s="59">
        <v>0</v>
      </c>
      <c r="R391" s="57">
        <f t="shared" si="135"/>
        <v>6375</v>
      </c>
      <c r="S391" s="57">
        <f t="shared" si="136"/>
        <v>1798</v>
      </c>
      <c r="T391" s="57">
        <f t="shared" si="137"/>
        <v>4602</v>
      </c>
      <c r="U391" s="60">
        <f t="shared" si="138"/>
        <v>28202</v>
      </c>
      <c r="V391" s="61">
        <v>112</v>
      </c>
    </row>
    <row r="392" spans="1:22" s="21" customFormat="1" ht="30" customHeight="1" x14ac:dyDescent="0.3">
      <c r="A392" s="54">
        <v>24</v>
      </c>
      <c r="B392" s="215" t="s">
        <v>437</v>
      </c>
      <c r="C392" s="54" t="s">
        <v>34</v>
      </c>
      <c r="D392" s="216" t="s">
        <v>409</v>
      </c>
      <c r="E392" s="212" t="s">
        <v>414</v>
      </c>
      <c r="F392" s="56" t="s">
        <v>36</v>
      </c>
      <c r="G392" s="46">
        <v>44866</v>
      </c>
      <c r="H392" s="46">
        <v>45047</v>
      </c>
      <c r="I392" s="315">
        <v>30000</v>
      </c>
      <c r="J392" s="58">
        <v>0</v>
      </c>
      <c r="K392" s="122">
        <v>25</v>
      </c>
      <c r="L392" s="121">
        <f t="shared" si="139"/>
        <v>861</v>
      </c>
      <c r="M392" s="122">
        <f t="shared" si="140"/>
        <v>2130</v>
      </c>
      <c r="N392" s="57">
        <f t="shared" si="141"/>
        <v>345</v>
      </c>
      <c r="O392" s="57">
        <f t="shared" si="142"/>
        <v>912</v>
      </c>
      <c r="P392" s="57">
        <f t="shared" si="143"/>
        <v>2127</v>
      </c>
      <c r="Q392" s="59">
        <v>0</v>
      </c>
      <c r="R392" s="57">
        <f t="shared" si="135"/>
        <v>6375</v>
      </c>
      <c r="S392" s="57">
        <f t="shared" si="136"/>
        <v>1798</v>
      </c>
      <c r="T392" s="57">
        <f t="shared" si="137"/>
        <v>4602</v>
      </c>
      <c r="U392" s="60">
        <f t="shared" si="138"/>
        <v>28202</v>
      </c>
      <c r="V392" s="61">
        <v>112</v>
      </c>
    </row>
    <row r="393" spans="1:22" s="21" customFormat="1" ht="30" customHeight="1" x14ac:dyDescent="0.3">
      <c r="A393" s="54">
        <v>25</v>
      </c>
      <c r="B393" s="215" t="s">
        <v>438</v>
      </c>
      <c r="C393" s="54" t="s">
        <v>34</v>
      </c>
      <c r="D393" s="216" t="s">
        <v>409</v>
      </c>
      <c r="E393" s="212" t="s">
        <v>414</v>
      </c>
      <c r="F393" s="56" t="s">
        <v>36</v>
      </c>
      <c r="G393" s="46">
        <v>44866</v>
      </c>
      <c r="H393" s="46">
        <v>45047</v>
      </c>
      <c r="I393" s="315">
        <v>30000</v>
      </c>
      <c r="J393" s="58">
        <v>0</v>
      </c>
      <c r="K393" s="122">
        <v>25</v>
      </c>
      <c r="L393" s="121">
        <f t="shared" si="139"/>
        <v>861</v>
      </c>
      <c r="M393" s="122">
        <f t="shared" si="140"/>
        <v>2130</v>
      </c>
      <c r="N393" s="57">
        <f t="shared" si="141"/>
        <v>345</v>
      </c>
      <c r="O393" s="57">
        <f t="shared" si="142"/>
        <v>912</v>
      </c>
      <c r="P393" s="57">
        <f t="shared" si="143"/>
        <v>2127</v>
      </c>
      <c r="Q393" s="59">
        <v>0</v>
      </c>
      <c r="R393" s="57">
        <f t="shared" si="135"/>
        <v>6375</v>
      </c>
      <c r="S393" s="57">
        <f t="shared" si="136"/>
        <v>1798</v>
      </c>
      <c r="T393" s="57">
        <f t="shared" si="137"/>
        <v>4602</v>
      </c>
      <c r="U393" s="60">
        <f t="shared" si="138"/>
        <v>28202</v>
      </c>
      <c r="V393" s="61">
        <v>112</v>
      </c>
    </row>
    <row r="394" spans="1:22" s="21" customFormat="1" ht="30" customHeight="1" x14ac:dyDescent="0.3">
      <c r="A394" s="54">
        <v>26</v>
      </c>
      <c r="B394" s="215" t="s">
        <v>439</v>
      </c>
      <c r="C394" s="54" t="s">
        <v>34</v>
      </c>
      <c r="D394" s="216" t="s">
        <v>409</v>
      </c>
      <c r="E394" s="212" t="s">
        <v>414</v>
      </c>
      <c r="F394" s="56" t="s">
        <v>36</v>
      </c>
      <c r="G394" s="46">
        <v>44866</v>
      </c>
      <c r="H394" s="46">
        <v>45047</v>
      </c>
      <c r="I394" s="315">
        <v>30000</v>
      </c>
      <c r="J394" s="58">
        <v>0</v>
      </c>
      <c r="K394" s="122">
        <v>25</v>
      </c>
      <c r="L394" s="121">
        <f t="shared" si="139"/>
        <v>861</v>
      </c>
      <c r="M394" s="122">
        <f t="shared" si="140"/>
        <v>2130</v>
      </c>
      <c r="N394" s="57">
        <f t="shared" si="141"/>
        <v>345</v>
      </c>
      <c r="O394" s="57">
        <f t="shared" si="142"/>
        <v>912</v>
      </c>
      <c r="P394" s="57">
        <f t="shared" si="143"/>
        <v>2127</v>
      </c>
      <c r="Q394" s="59">
        <v>0</v>
      </c>
      <c r="R394" s="57">
        <f t="shared" si="135"/>
        <v>6375</v>
      </c>
      <c r="S394" s="57">
        <f t="shared" si="136"/>
        <v>1798</v>
      </c>
      <c r="T394" s="57">
        <f t="shared" si="137"/>
        <v>4602</v>
      </c>
      <c r="U394" s="60">
        <f t="shared" si="138"/>
        <v>28202</v>
      </c>
      <c r="V394" s="61">
        <v>112</v>
      </c>
    </row>
    <row r="395" spans="1:22" s="21" customFormat="1" ht="30" customHeight="1" x14ac:dyDescent="0.3">
      <c r="A395" s="54">
        <v>27</v>
      </c>
      <c r="B395" s="215" t="s">
        <v>440</v>
      </c>
      <c r="C395" s="54" t="s">
        <v>34</v>
      </c>
      <c r="D395" s="216" t="s">
        <v>409</v>
      </c>
      <c r="E395" s="212" t="s">
        <v>414</v>
      </c>
      <c r="F395" s="56" t="s">
        <v>36</v>
      </c>
      <c r="G395" s="46">
        <v>44866</v>
      </c>
      <c r="H395" s="46">
        <v>45047</v>
      </c>
      <c r="I395" s="315">
        <v>30000</v>
      </c>
      <c r="J395" s="58">
        <v>0</v>
      </c>
      <c r="K395" s="122">
        <v>25</v>
      </c>
      <c r="L395" s="121">
        <f t="shared" si="139"/>
        <v>861</v>
      </c>
      <c r="M395" s="122">
        <f t="shared" si="140"/>
        <v>2130</v>
      </c>
      <c r="N395" s="57">
        <f t="shared" si="141"/>
        <v>345</v>
      </c>
      <c r="O395" s="57">
        <f t="shared" si="142"/>
        <v>912</v>
      </c>
      <c r="P395" s="57">
        <f t="shared" si="143"/>
        <v>2127</v>
      </c>
      <c r="Q395" s="59">
        <v>0</v>
      </c>
      <c r="R395" s="57">
        <f t="shared" si="135"/>
        <v>6375</v>
      </c>
      <c r="S395" s="57">
        <f t="shared" si="136"/>
        <v>1798</v>
      </c>
      <c r="T395" s="57">
        <f t="shared" si="137"/>
        <v>4602</v>
      </c>
      <c r="U395" s="60">
        <f t="shared" si="138"/>
        <v>28202</v>
      </c>
      <c r="V395" s="61">
        <v>112</v>
      </c>
    </row>
    <row r="396" spans="1:22" s="21" customFormat="1" ht="30" customHeight="1" x14ac:dyDescent="0.3">
      <c r="A396" s="54">
        <v>28</v>
      </c>
      <c r="B396" s="215" t="s">
        <v>441</v>
      </c>
      <c r="C396" s="54" t="s">
        <v>34</v>
      </c>
      <c r="D396" s="216" t="s">
        <v>409</v>
      </c>
      <c r="E396" s="212" t="s">
        <v>414</v>
      </c>
      <c r="F396" s="56" t="s">
        <v>36</v>
      </c>
      <c r="G396" s="46">
        <v>44896</v>
      </c>
      <c r="H396" s="46">
        <v>45078</v>
      </c>
      <c r="I396" s="315">
        <v>30000</v>
      </c>
      <c r="J396" s="58">
        <v>0</v>
      </c>
      <c r="K396" s="122">
        <v>25</v>
      </c>
      <c r="L396" s="121">
        <f t="shared" si="139"/>
        <v>861</v>
      </c>
      <c r="M396" s="122">
        <f t="shared" si="140"/>
        <v>2130</v>
      </c>
      <c r="N396" s="57">
        <f t="shared" si="141"/>
        <v>345</v>
      </c>
      <c r="O396" s="57">
        <f t="shared" si="142"/>
        <v>912</v>
      </c>
      <c r="P396" s="57">
        <f t="shared" si="143"/>
        <v>2127</v>
      </c>
      <c r="Q396" s="59">
        <v>0</v>
      </c>
      <c r="R396" s="57">
        <f t="shared" si="135"/>
        <v>6375</v>
      </c>
      <c r="S396" s="57">
        <f t="shared" si="136"/>
        <v>1798</v>
      </c>
      <c r="T396" s="57">
        <f t="shared" si="137"/>
        <v>4602</v>
      </c>
      <c r="U396" s="60">
        <f t="shared" si="138"/>
        <v>28202</v>
      </c>
      <c r="V396" s="61">
        <v>112</v>
      </c>
    </row>
    <row r="397" spans="1:22" s="21" customFormat="1" ht="30" customHeight="1" x14ac:dyDescent="0.3">
      <c r="A397" s="54">
        <v>29</v>
      </c>
      <c r="B397" s="215" t="s">
        <v>442</v>
      </c>
      <c r="C397" s="54" t="s">
        <v>34</v>
      </c>
      <c r="D397" s="216" t="s">
        <v>409</v>
      </c>
      <c r="E397" s="212" t="s">
        <v>414</v>
      </c>
      <c r="F397" s="56" t="s">
        <v>36</v>
      </c>
      <c r="G397" s="46">
        <v>44896</v>
      </c>
      <c r="H397" s="46">
        <v>45078</v>
      </c>
      <c r="I397" s="315">
        <v>30000</v>
      </c>
      <c r="J397" s="58">
        <v>0</v>
      </c>
      <c r="K397" s="122">
        <v>25</v>
      </c>
      <c r="L397" s="121">
        <f t="shared" si="139"/>
        <v>861</v>
      </c>
      <c r="M397" s="122">
        <f t="shared" si="140"/>
        <v>2130</v>
      </c>
      <c r="N397" s="57">
        <f t="shared" si="141"/>
        <v>345</v>
      </c>
      <c r="O397" s="57">
        <f t="shared" si="142"/>
        <v>912</v>
      </c>
      <c r="P397" s="57">
        <f t="shared" si="143"/>
        <v>2127</v>
      </c>
      <c r="Q397" s="59">
        <v>0</v>
      </c>
      <c r="R397" s="57">
        <f t="shared" si="135"/>
        <v>6375</v>
      </c>
      <c r="S397" s="57">
        <f t="shared" si="136"/>
        <v>1798</v>
      </c>
      <c r="T397" s="57">
        <f t="shared" si="137"/>
        <v>4602</v>
      </c>
      <c r="U397" s="60">
        <f t="shared" si="138"/>
        <v>28202</v>
      </c>
      <c r="V397" s="61">
        <v>112</v>
      </c>
    </row>
    <row r="398" spans="1:22" s="21" customFormat="1" ht="30" customHeight="1" x14ac:dyDescent="0.3">
      <c r="A398" s="54">
        <v>30</v>
      </c>
      <c r="B398" s="215" t="s">
        <v>443</v>
      </c>
      <c r="C398" s="54" t="s">
        <v>34</v>
      </c>
      <c r="D398" s="216" t="s">
        <v>409</v>
      </c>
      <c r="E398" s="212" t="s">
        <v>414</v>
      </c>
      <c r="F398" s="56" t="s">
        <v>36</v>
      </c>
      <c r="G398" s="46">
        <v>44896</v>
      </c>
      <c r="H398" s="46">
        <v>45078</v>
      </c>
      <c r="I398" s="315">
        <v>30000</v>
      </c>
      <c r="J398" s="58">
        <v>0</v>
      </c>
      <c r="K398" s="122">
        <v>25</v>
      </c>
      <c r="L398" s="121">
        <f t="shared" si="139"/>
        <v>861</v>
      </c>
      <c r="M398" s="122">
        <f t="shared" si="140"/>
        <v>2130</v>
      </c>
      <c r="N398" s="57">
        <f t="shared" si="141"/>
        <v>345</v>
      </c>
      <c r="O398" s="57">
        <f t="shared" si="142"/>
        <v>912</v>
      </c>
      <c r="P398" s="57">
        <f t="shared" si="143"/>
        <v>2127</v>
      </c>
      <c r="Q398" s="59">
        <v>0</v>
      </c>
      <c r="R398" s="57">
        <f t="shared" si="135"/>
        <v>6375</v>
      </c>
      <c r="S398" s="57">
        <f t="shared" si="136"/>
        <v>1798</v>
      </c>
      <c r="T398" s="57">
        <f t="shared" si="137"/>
        <v>4602</v>
      </c>
      <c r="U398" s="60">
        <f t="shared" si="138"/>
        <v>28202</v>
      </c>
      <c r="V398" s="61">
        <v>112</v>
      </c>
    </row>
    <row r="399" spans="1:22" s="21" customFormat="1" ht="30" customHeight="1" x14ac:dyDescent="0.3">
      <c r="A399" s="54">
        <v>31</v>
      </c>
      <c r="B399" s="215" t="s">
        <v>444</v>
      </c>
      <c r="C399" s="54" t="s">
        <v>34</v>
      </c>
      <c r="D399" s="216" t="s">
        <v>409</v>
      </c>
      <c r="E399" s="212" t="s">
        <v>414</v>
      </c>
      <c r="F399" s="56" t="s">
        <v>36</v>
      </c>
      <c r="G399" s="46">
        <v>44866</v>
      </c>
      <c r="H399" s="46">
        <v>45047</v>
      </c>
      <c r="I399" s="315">
        <v>30000</v>
      </c>
      <c r="J399" s="58">
        <v>0</v>
      </c>
      <c r="K399" s="122">
        <v>25</v>
      </c>
      <c r="L399" s="121">
        <f t="shared" si="139"/>
        <v>861</v>
      </c>
      <c r="M399" s="122">
        <f t="shared" si="140"/>
        <v>2130</v>
      </c>
      <c r="N399" s="57">
        <f t="shared" si="141"/>
        <v>345</v>
      </c>
      <c r="O399" s="57">
        <f t="shared" si="142"/>
        <v>912</v>
      </c>
      <c r="P399" s="57">
        <f t="shared" si="143"/>
        <v>2127</v>
      </c>
      <c r="Q399" s="59">
        <v>0</v>
      </c>
      <c r="R399" s="57">
        <f t="shared" si="135"/>
        <v>6375</v>
      </c>
      <c r="S399" s="57">
        <f t="shared" si="136"/>
        <v>1798</v>
      </c>
      <c r="T399" s="57">
        <f t="shared" si="137"/>
        <v>4602</v>
      </c>
      <c r="U399" s="60">
        <f t="shared" si="138"/>
        <v>28202</v>
      </c>
      <c r="V399" s="61">
        <v>112</v>
      </c>
    </row>
    <row r="400" spans="1:22" s="21" customFormat="1" ht="30" customHeight="1" x14ac:dyDescent="0.3">
      <c r="A400" s="54">
        <v>32</v>
      </c>
      <c r="B400" s="215" t="s">
        <v>445</v>
      </c>
      <c r="C400" s="54" t="s">
        <v>34</v>
      </c>
      <c r="D400" s="216" t="s">
        <v>409</v>
      </c>
      <c r="E400" s="212" t="s">
        <v>414</v>
      </c>
      <c r="F400" s="56" t="s">
        <v>36</v>
      </c>
      <c r="G400" s="46">
        <v>44866</v>
      </c>
      <c r="H400" s="46">
        <v>45047</v>
      </c>
      <c r="I400" s="315">
        <v>30000</v>
      </c>
      <c r="J400" s="58">
        <v>0</v>
      </c>
      <c r="K400" s="122">
        <v>25</v>
      </c>
      <c r="L400" s="121">
        <f t="shared" si="139"/>
        <v>861</v>
      </c>
      <c r="M400" s="122">
        <f t="shared" si="140"/>
        <v>2130</v>
      </c>
      <c r="N400" s="57">
        <f t="shared" si="141"/>
        <v>345</v>
      </c>
      <c r="O400" s="57">
        <f t="shared" si="142"/>
        <v>912</v>
      </c>
      <c r="P400" s="57">
        <f t="shared" si="143"/>
        <v>2127</v>
      </c>
      <c r="Q400" s="59">
        <v>0</v>
      </c>
      <c r="R400" s="57">
        <f t="shared" si="135"/>
        <v>6375</v>
      </c>
      <c r="S400" s="57">
        <f t="shared" si="136"/>
        <v>1798</v>
      </c>
      <c r="T400" s="57">
        <f t="shared" si="137"/>
        <v>4602</v>
      </c>
      <c r="U400" s="60">
        <f t="shared" si="138"/>
        <v>28202</v>
      </c>
      <c r="V400" s="61">
        <v>112</v>
      </c>
    </row>
    <row r="401" spans="1:22" s="21" customFormat="1" ht="30" customHeight="1" x14ac:dyDescent="0.3">
      <c r="A401" s="54">
        <v>33</v>
      </c>
      <c r="B401" s="215" t="s">
        <v>446</v>
      </c>
      <c r="C401" s="54" t="s">
        <v>34</v>
      </c>
      <c r="D401" s="216" t="s">
        <v>409</v>
      </c>
      <c r="E401" s="212" t="s">
        <v>414</v>
      </c>
      <c r="F401" s="56" t="s">
        <v>36</v>
      </c>
      <c r="G401" s="46">
        <v>44866</v>
      </c>
      <c r="H401" s="46">
        <v>45047</v>
      </c>
      <c r="I401" s="315">
        <v>30000</v>
      </c>
      <c r="J401" s="58">
        <v>0</v>
      </c>
      <c r="K401" s="122">
        <v>25</v>
      </c>
      <c r="L401" s="121">
        <f t="shared" si="139"/>
        <v>861</v>
      </c>
      <c r="M401" s="122">
        <f t="shared" si="140"/>
        <v>2130</v>
      </c>
      <c r="N401" s="57">
        <f t="shared" si="141"/>
        <v>345</v>
      </c>
      <c r="O401" s="57">
        <f t="shared" si="142"/>
        <v>912</v>
      </c>
      <c r="P401" s="57">
        <f t="shared" si="143"/>
        <v>2127</v>
      </c>
      <c r="Q401" s="59">
        <v>0</v>
      </c>
      <c r="R401" s="57">
        <f t="shared" si="135"/>
        <v>6375</v>
      </c>
      <c r="S401" s="57">
        <f t="shared" si="136"/>
        <v>1798</v>
      </c>
      <c r="T401" s="57">
        <f t="shared" si="137"/>
        <v>4602</v>
      </c>
      <c r="U401" s="60">
        <f t="shared" si="138"/>
        <v>28202</v>
      </c>
      <c r="V401" s="61">
        <v>112</v>
      </c>
    </row>
    <row r="402" spans="1:22" s="21" customFormat="1" ht="30" customHeight="1" x14ac:dyDescent="0.3">
      <c r="A402" s="54">
        <v>34</v>
      </c>
      <c r="B402" s="215" t="s">
        <v>447</v>
      </c>
      <c r="C402" s="54" t="s">
        <v>34</v>
      </c>
      <c r="D402" s="216" t="s">
        <v>409</v>
      </c>
      <c r="E402" s="212" t="s">
        <v>414</v>
      </c>
      <c r="F402" s="56" t="s">
        <v>36</v>
      </c>
      <c r="G402" s="46">
        <v>44866</v>
      </c>
      <c r="H402" s="46">
        <v>45047</v>
      </c>
      <c r="I402" s="315">
        <v>30000</v>
      </c>
      <c r="J402" s="58">
        <v>0</v>
      </c>
      <c r="K402" s="122">
        <v>25</v>
      </c>
      <c r="L402" s="121">
        <f t="shared" si="139"/>
        <v>861</v>
      </c>
      <c r="M402" s="122">
        <f t="shared" si="140"/>
        <v>2130</v>
      </c>
      <c r="N402" s="57">
        <f t="shared" si="141"/>
        <v>345</v>
      </c>
      <c r="O402" s="57">
        <f t="shared" si="142"/>
        <v>912</v>
      </c>
      <c r="P402" s="57">
        <f t="shared" si="143"/>
        <v>2127</v>
      </c>
      <c r="Q402" s="59">
        <v>0</v>
      </c>
      <c r="R402" s="57">
        <f t="shared" si="135"/>
        <v>6375</v>
      </c>
      <c r="S402" s="57">
        <f t="shared" si="136"/>
        <v>1798</v>
      </c>
      <c r="T402" s="57">
        <f t="shared" si="137"/>
        <v>4602</v>
      </c>
      <c r="U402" s="60">
        <f t="shared" si="138"/>
        <v>28202</v>
      </c>
      <c r="V402" s="61">
        <v>112</v>
      </c>
    </row>
    <row r="403" spans="1:22" s="21" customFormat="1" ht="30" customHeight="1" x14ac:dyDescent="0.3">
      <c r="A403" s="54">
        <v>35</v>
      </c>
      <c r="B403" s="215" t="s">
        <v>448</v>
      </c>
      <c r="C403" s="54" t="s">
        <v>34</v>
      </c>
      <c r="D403" s="216" t="s">
        <v>409</v>
      </c>
      <c r="E403" s="212" t="s">
        <v>414</v>
      </c>
      <c r="F403" s="56" t="s">
        <v>36</v>
      </c>
      <c r="G403" s="46">
        <v>44866</v>
      </c>
      <c r="H403" s="46">
        <v>45047</v>
      </c>
      <c r="I403" s="315">
        <v>30000</v>
      </c>
      <c r="J403" s="58">
        <v>0</v>
      </c>
      <c r="K403" s="122">
        <v>25</v>
      </c>
      <c r="L403" s="121">
        <f t="shared" si="139"/>
        <v>861</v>
      </c>
      <c r="M403" s="122">
        <f t="shared" si="140"/>
        <v>2130</v>
      </c>
      <c r="N403" s="57">
        <f t="shared" si="141"/>
        <v>345</v>
      </c>
      <c r="O403" s="57">
        <f t="shared" si="142"/>
        <v>912</v>
      </c>
      <c r="P403" s="57">
        <f t="shared" si="143"/>
        <v>2127</v>
      </c>
      <c r="Q403" s="59">
        <v>0</v>
      </c>
      <c r="R403" s="57">
        <f t="shared" si="135"/>
        <v>6375</v>
      </c>
      <c r="S403" s="57">
        <f t="shared" si="136"/>
        <v>1798</v>
      </c>
      <c r="T403" s="57">
        <f t="shared" si="137"/>
        <v>4602</v>
      </c>
      <c r="U403" s="60">
        <f t="shared" si="138"/>
        <v>28202</v>
      </c>
      <c r="V403" s="61">
        <v>112</v>
      </c>
    </row>
    <row r="404" spans="1:22" s="21" customFormat="1" ht="30" customHeight="1" x14ac:dyDescent="0.3">
      <c r="A404" s="54">
        <v>36</v>
      </c>
      <c r="B404" s="215" t="s">
        <v>449</v>
      </c>
      <c r="C404" s="54" t="s">
        <v>34</v>
      </c>
      <c r="D404" s="216" t="s">
        <v>409</v>
      </c>
      <c r="E404" s="212" t="s">
        <v>414</v>
      </c>
      <c r="F404" s="56" t="s">
        <v>36</v>
      </c>
      <c r="G404" s="125">
        <v>44805</v>
      </c>
      <c r="H404" s="125">
        <v>44986</v>
      </c>
      <c r="I404" s="315">
        <v>30000</v>
      </c>
      <c r="J404" s="58">
        <v>0</v>
      </c>
      <c r="K404" s="122">
        <v>25</v>
      </c>
      <c r="L404" s="121">
        <f t="shared" si="139"/>
        <v>861</v>
      </c>
      <c r="M404" s="122">
        <f t="shared" si="140"/>
        <v>2130</v>
      </c>
      <c r="N404" s="57">
        <f t="shared" si="141"/>
        <v>345</v>
      </c>
      <c r="O404" s="57">
        <f t="shared" si="142"/>
        <v>912</v>
      </c>
      <c r="P404" s="57">
        <f t="shared" si="143"/>
        <v>2127</v>
      </c>
      <c r="Q404" s="59">
        <v>0</v>
      </c>
      <c r="R404" s="57">
        <f t="shared" si="135"/>
        <v>6375</v>
      </c>
      <c r="S404" s="57">
        <f t="shared" si="136"/>
        <v>1798</v>
      </c>
      <c r="T404" s="57">
        <f t="shared" si="137"/>
        <v>4602</v>
      </c>
      <c r="U404" s="60">
        <f t="shared" si="138"/>
        <v>28202</v>
      </c>
      <c r="V404" s="61">
        <v>112</v>
      </c>
    </row>
    <row r="405" spans="1:22" s="21" customFormat="1" ht="30" customHeight="1" x14ac:dyDescent="0.3">
      <c r="A405" s="54">
        <v>37</v>
      </c>
      <c r="B405" s="215" t="s">
        <v>450</v>
      </c>
      <c r="C405" s="54" t="s">
        <v>34</v>
      </c>
      <c r="D405" s="216" t="s">
        <v>409</v>
      </c>
      <c r="E405" s="212" t="s">
        <v>414</v>
      </c>
      <c r="F405" s="56" t="s">
        <v>36</v>
      </c>
      <c r="G405" s="46">
        <v>44896</v>
      </c>
      <c r="H405" s="46">
        <v>45078</v>
      </c>
      <c r="I405" s="315">
        <v>30000</v>
      </c>
      <c r="J405" s="58">
        <v>0</v>
      </c>
      <c r="K405" s="122">
        <v>25</v>
      </c>
      <c r="L405" s="121">
        <f t="shared" si="139"/>
        <v>861</v>
      </c>
      <c r="M405" s="122">
        <f t="shared" si="140"/>
        <v>2130</v>
      </c>
      <c r="N405" s="57">
        <f t="shared" si="141"/>
        <v>345</v>
      </c>
      <c r="O405" s="57">
        <f t="shared" si="142"/>
        <v>912</v>
      </c>
      <c r="P405" s="57">
        <f t="shared" si="143"/>
        <v>2127</v>
      </c>
      <c r="Q405" s="59">
        <v>0</v>
      </c>
      <c r="R405" s="57">
        <f t="shared" si="135"/>
        <v>6375</v>
      </c>
      <c r="S405" s="57">
        <f t="shared" si="136"/>
        <v>1798</v>
      </c>
      <c r="T405" s="57">
        <f t="shared" si="137"/>
        <v>4602</v>
      </c>
      <c r="U405" s="60">
        <f t="shared" si="138"/>
        <v>28202</v>
      </c>
      <c r="V405" s="61">
        <v>112</v>
      </c>
    </row>
    <row r="406" spans="1:22" s="21" customFormat="1" ht="30" customHeight="1" x14ac:dyDescent="0.3">
      <c r="A406" s="54">
        <v>38</v>
      </c>
      <c r="B406" s="215" t="s">
        <v>451</v>
      </c>
      <c r="C406" s="54" t="s">
        <v>34</v>
      </c>
      <c r="D406" s="216" t="s">
        <v>409</v>
      </c>
      <c r="E406" s="212" t="s">
        <v>414</v>
      </c>
      <c r="F406" s="56" t="s">
        <v>36</v>
      </c>
      <c r="G406" s="125">
        <v>44805</v>
      </c>
      <c r="H406" s="125">
        <v>44986</v>
      </c>
      <c r="I406" s="315">
        <v>30000</v>
      </c>
      <c r="J406" s="58">
        <v>0</v>
      </c>
      <c r="K406" s="122">
        <v>25</v>
      </c>
      <c r="L406" s="121">
        <f t="shared" si="139"/>
        <v>861</v>
      </c>
      <c r="M406" s="122">
        <f t="shared" si="140"/>
        <v>2130</v>
      </c>
      <c r="N406" s="57">
        <f t="shared" si="141"/>
        <v>345</v>
      </c>
      <c r="O406" s="57">
        <f t="shared" si="142"/>
        <v>912</v>
      </c>
      <c r="P406" s="57">
        <f t="shared" si="143"/>
        <v>2127</v>
      </c>
      <c r="Q406" s="59">
        <v>0</v>
      </c>
      <c r="R406" s="57">
        <f t="shared" si="135"/>
        <v>6375</v>
      </c>
      <c r="S406" s="57">
        <f t="shared" si="136"/>
        <v>1798</v>
      </c>
      <c r="T406" s="57">
        <f t="shared" si="137"/>
        <v>4602</v>
      </c>
      <c r="U406" s="60">
        <f t="shared" si="138"/>
        <v>28202</v>
      </c>
      <c r="V406" s="61">
        <v>112</v>
      </c>
    </row>
    <row r="407" spans="1:22" s="21" customFormat="1" ht="30" customHeight="1" x14ac:dyDescent="0.3">
      <c r="A407" s="54">
        <v>39</v>
      </c>
      <c r="B407" s="215" t="s">
        <v>452</v>
      </c>
      <c r="C407" s="54" t="s">
        <v>34</v>
      </c>
      <c r="D407" s="216" t="s">
        <v>409</v>
      </c>
      <c r="E407" s="212" t="s">
        <v>414</v>
      </c>
      <c r="F407" s="56" t="s">
        <v>36</v>
      </c>
      <c r="G407" s="125">
        <v>44805</v>
      </c>
      <c r="H407" s="125">
        <v>44986</v>
      </c>
      <c r="I407" s="315">
        <v>30000</v>
      </c>
      <c r="J407" s="58">
        <v>0</v>
      </c>
      <c r="K407" s="122">
        <v>25</v>
      </c>
      <c r="L407" s="121">
        <f t="shared" si="139"/>
        <v>861</v>
      </c>
      <c r="M407" s="122">
        <f t="shared" si="140"/>
        <v>2130</v>
      </c>
      <c r="N407" s="57">
        <f t="shared" si="141"/>
        <v>345</v>
      </c>
      <c r="O407" s="57">
        <f t="shared" si="142"/>
        <v>912</v>
      </c>
      <c r="P407" s="57">
        <f t="shared" si="143"/>
        <v>2127</v>
      </c>
      <c r="Q407" s="59">
        <v>0</v>
      </c>
      <c r="R407" s="57">
        <f t="shared" si="135"/>
        <v>6375</v>
      </c>
      <c r="S407" s="57">
        <f t="shared" si="136"/>
        <v>1798</v>
      </c>
      <c r="T407" s="57">
        <f t="shared" si="137"/>
        <v>4602</v>
      </c>
      <c r="U407" s="60">
        <f t="shared" si="138"/>
        <v>28202</v>
      </c>
      <c r="V407" s="61">
        <v>112</v>
      </c>
    </row>
    <row r="408" spans="1:22" s="21" customFormat="1" ht="30" customHeight="1" x14ac:dyDescent="0.3">
      <c r="A408" s="54">
        <v>40</v>
      </c>
      <c r="B408" s="215" t="s">
        <v>453</v>
      </c>
      <c r="C408" s="54" t="s">
        <v>34</v>
      </c>
      <c r="D408" s="216" t="s">
        <v>409</v>
      </c>
      <c r="E408" s="212" t="s">
        <v>414</v>
      </c>
      <c r="F408" s="56" t="s">
        <v>36</v>
      </c>
      <c r="G408" s="46">
        <v>44743</v>
      </c>
      <c r="H408" s="46">
        <v>44927</v>
      </c>
      <c r="I408" s="315">
        <v>30000</v>
      </c>
      <c r="J408" s="58">
        <v>0</v>
      </c>
      <c r="K408" s="122">
        <v>25</v>
      </c>
      <c r="L408" s="121">
        <f t="shared" si="139"/>
        <v>861</v>
      </c>
      <c r="M408" s="122">
        <f t="shared" si="140"/>
        <v>2130</v>
      </c>
      <c r="N408" s="57">
        <f t="shared" si="141"/>
        <v>345</v>
      </c>
      <c r="O408" s="57">
        <f t="shared" si="142"/>
        <v>912</v>
      </c>
      <c r="P408" s="57">
        <f t="shared" si="143"/>
        <v>2127</v>
      </c>
      <c r="Q408" s="59">
        <v>0</v>
      </c>
      <c r="R408" s="57">
        <f t="shared" si="135"/>
        <v>6375</v>
      </c>
      <c r="S408" s="57">
        <f t="shared" si="136"/>
        <v>1798</v>
      </c>
      <c r="T408" s="57">
        <f t="shared" si="137"/>
        <v>4602</v>
      </c>
      <c r="U408" s="60">
        <f t="shared" si="138"/>
        <v>28202</v>
      </c>
      <c r="V408" s="61">
        <v>112</v>
      </c>
    </row>
    <row r="409" spans="1:22" s="21" customFormat="1" ht="30" customHeight="1" x14ac:dyDescent="0.3">
      <c r="A409" s="54">
        <v>41</v>
      </c>
      <c r="B409" s="215" t="s">
        <v>454</v>
      </c>
      <c r="C409" s="54" t="s">
        <v>34</v>
      </c>
      <c r="D409" s="216" t="s">
        <v>409</v>
      </c>
      <c r="E409" s="212" t="s">
        <v>414</v>
      </c>
      <c r="F409" s="56" t="s">
        <v>36</v>
      </c>
      <c r="G409" s="125">
        <v>44835</v>
      </c>
      <c r="H409" s="125">
        <v>45017</v>
      </c>
      <c r="I409" s="315">
        <v>30000</v>
      </c>
      <c r="J409" s="58">
        <v>0</v>
      </c>
      <c r="K409" s="122">
        <v>25</v>
      </c>
      <c r="L409" s="121">
        <f t="shared" si="139"/>
        <v>861</v>
      </c>
      <c r="M409" s="122">
        <f t="shared" si="140"/>
        <v>2130</v>
      </c>
      <c r="N409" s="57">
        <f t="shared" si="141"/>
        <v>345</v>
      </c>
      <c r="O409" s="57">
        <f t="shared" si="142"/>
        <v>912</v>
      </c>
      <c r="P409" s="57">
        <f t="shared" si="143"/>
        <v>2127</v>
      </c>
      <c r="Q409" s="59">
        <v>0</v>
      </c>
      <c r="R409" s="57">
        <f t="shared" si="135"/>
        <v>6375</v>
      </c>
      <c r="S409" s="57">
        <f t="shared" si="136"/>
        <v>1798</v>
      </c>
      <c r="T409" s="57">
        <f t="shared" si="137"/>
        <v>4602</v>
      </c>
      <c r="U409" s="60">
        <f t="shared" si="138"/>
        <v>28202</v>
      </c>
      <c r="V409" s="61">
        <v>112</v>
      </c>
    </row>
    <row r="410" spans="1:22" s="21" customFormat="1" ht="30" customHeight="1" x14ac:dyDescent="0.3">
      <c r="A410" s="54">
        <v>42</v>
      </c>
      <c r="B410" s="215" t="s">
        <v>455</v>
      </c>
      <c r="C410" s="54" t="s">
        <v>38</v>
      </c>
      <c r="D410" s="216" t="s">
        <v>409</v>
      </c>
      <c r="E410" s="212" t="s">
        <v>456</v>
      </c>
      <c r="F410" s="56" t="s">
        <v>36</v>
      </c>
      <c r="G410" s="125">
        <v>44805</v>
      </c>
      <c r="H410" s="125">
        <v>44986</v>
      </c>
      <c r="I410" s="315">
        <v>30000</v>
      </c>
      <c r="J410" s="58">
        <v>0</v>
      </c>
      <c r="K410" s="122">
        <v>25</v>
      </c>
      <c r="L410" s="121">
        <f t="shared" si="139"/>
        <v>861</v>
      </c>
      <c r="M410" s="122">
        <f t="shared" si="140"/>
        <v>2130</v>
      </c>
      <c r="N410" s="57">
        <f t="shared" si="141"/>
        <v>345</v>
      </c>
      <c r="O410" s="57">
        <f t="shared" si="142"/>
        <v>912</v>
      </c>
      <c r="P410" s="57">
        <f t="shared" si="143"/>
        <v>2127</v>
      </c>
      <c r="Q410" s="59">
        <v>0</v>
      </c>
      <c r="R410" s="57">
        <f t="shared" si="135"/>
        <v>6375</v>
      </c>
      <c r="S410" s="57">
        <f t="shared" si="136"/>
        <v>1798</v>
      </c>
      <c r="T410" s="57">
        <f t="shared" si="137"/>
        <v>4602</v>
      </c>
      <c r="U410" s="60">
        <f t="shared" si="138"/>
        <v>28202</v>
      </c>
      <c r="V410" s="61">
        <v>112</v>
      </c>
    </row>
    <row r="411" spans="1:22" s="21" customFormat="1" ht="30" customHeight="1" x14ac:dyDescent="0.3">
      <c r="A411" s="54">
        <v>43</v>
      </c>
      <c r="B411" s="215" t="s">
        <v>457</v>
      </c>
      <c r="C411" s="54" t="s">
        <v>34</v>
      </c>
      <c r="D411" s="216" t="s">
        <v>409</v>
      </c>
      <c r="E411" s="212" t="s">
        <v>414</v>
      </c>
      <c r="F411" s="56" t="s">
        <v>36</v>
      </c>
      <c r="G411" s="125">
        <v>44805</v>
      </c>
      <c r="H411" s="125">
        <v>44986</v>
      </c>
      <c r="I411" s="315">
        <v>30000</v>
      </c>
      <c r="J411" s="58">
        <v>0</v>
      </c>
      <c r="K411" s="122">
        <v>25</v>
      </c>
      <c r="L411" s="121">
        <f t="shared" si="139"/>
        <v>861</v>
      </c>
      <c r="M411" s="122">
        <f t="shared" si="140"/>
        <v>2130</v>
      </c>
      <c r="N411" s="57">
        <f t="shared" si="141"/>
        <v>345</v>
      </c>
      <c r="O411" s="57">
        <f t="shared" si="142"/>
        <v>912</v>
      </c>
      <c r="P411" s="57">
        <f t="shared" si="143"/>
        <v>2127</v>
      </c>
      <c r="Q411" s="59">
        <v>1512.45</v>
      </c>
      <c r="R411" s="57">
        <f t="shared" si="135"/>
        <v>6375</v>
      </c>
      <c r="S411" s="57">
        <f t="shared" si="136"/>
        <v>3310.45</v>
      </c>
      <c r="T411" s="57">
        <f t="shared" si="137"/>
        <v>4602</v>
      </c>
      <c r="U411" s="60">
        <f t="shared" si="138"/>
        <v>26689.55</v>
      </c>
      <c r="V411" s="61">
        <v>112</v>
      </c>
    </row>
    <row r="412" spans="1:22" s="21" customFormat="1" ht="30" customHeight="1" x14ac:dyDescent="0.3">
      <c r="A412" s="54">
        <v>44</v>
      </c>
      <c r="B412" s="215" t="s">
        <v>458</v>
      </c>
      <c r="C412" s="54" t="s">
        <v>34</v>
      </c>
      <c r="D412" s="216" t="s">
        <v>409</v>
      </c>
      <c r="E412" s="212" t="s">
        <v>414</v>
      </c>
      <c r="F412" s="56" t="s">
        <v>36</v>
      </c>
      <c r="G412" s="125">
        <v>44805</v>
      </c>
      <c r="H412" s="125">
        <v>44986</v>
      </c>
      <c r="I412" s="315">
        <v>30000</v>
      </c>
      <c r="J412" s="58">
        <v>0</v>
      </c>
      <c r="K412" s="122">
        <v>25</v>
      </c>
      <c r="L412" s="121">
        <f t="shared" si="139"/>
        <v>861</v>
      </c>
      <c r="M412" s="122">
        <f t="shared" si="140"/>
        <v>2130</v>
      </c>
      <c r="N412" s="57">
        <f t="shared" si="141"/>
        <v>345</v>
      </c>
      <c r="O412" s="57">
        <f t="shared" si="142"/>
        <v>912</v>
      </c>
      <c r="P412" s="57">
        <f t="shared" si="143"/>
        <v>2127</v>
      </c>
      <c r="Q412" s="59">
        <v>1512.45</v>
      </c>
      <c r="R412" s="57">
        <f t="shared" si="135"/>
        <v>6375</v>
      </c>
      <c r="S412" s="57">
        <f t="shared" si="136"/>
        <v>3310.45</v>
      </c>
      <c r="T412" s="57">
        <f t="shared" si="137"/>
        <v>4602</v>
      </c>
      <c r="U412" s="60">
        <f t="shared" si="138"/>
        <v>26689.55</v>
      </c>
      <c r="V412" s="61">
        <v>112</v>
      </c>
    </row>
    <row r="413" spans="1:22" s="21" customFormat="1" ht="30" customHeight="1" x14ac:dyDescent="0.3">
      <c r="A413" s="54">
        <v>45</v>
      </c>
      <c r="B413" s="215" t="s">
        <v>459</v>
      </c>
      <c r="C413" s="54" t="s">
        <v>34</v>
      </c>
      <c r="D413" s="216" t="s">
        <v>409</v>
      </c>
      <c r="E413" s="212" t="s">
        <v>414</v>
      </c>
      <c r="F413" s="56" t="s">
        <v>36</v>
      </c>
      <c r="G413" s="46">
        <v>44866</v>
      </c>
      <c r="H413" s="46">
        <v>45047</v>
      </c>
      <c r="I413" s="315">
        <v>30000</v>
      </c>
      <c r="J413" s="58">
        <v>0</v>
      </c>
      <c r="K413" s="122">
        <v>25</v>
      </c>
      <c r="L413" s="121">
        <f t="shared" si="139"/>
        <v>861</v>
      </c>
      <c r="M413" s="122">
        <f t="shared" si="140"/>
        <v>2130</v>
      </c>
      <c r="N413" s="57">
        <f t="shared" si="141"/>
        <v>345</v>
      </c>
      <c r="O413" s="57">
        <f t="shared" si="142"/>
        <v>912</v>
      </c>
      <c r="P413" s="57">
        <f t="shared" si="143"/>
        <v>2127</v>
      </c>
      <c r="Q413" s="59">
        <v>0</v>
      </c>
      <c r="R413" s="57">
        <f t="shared" si="135"/>
        <v>6375</v>
      </c>
      <c r="S413" s="57">
        <f t="shared" si="136"/>
        <v>1798</v>
      </c>
      <c r="T413" s="57">
        <f t="shared" si="137"/>
        <v>4602</v>
      </c>
      <c r="U413" s="60">
        <f t="shared" si="138"/>
        <v>28202</v>
      </c>
      <c r="V413" s="61">
        <v>112</v>
      </c>
    </row>
    <row r="414" spans="1:22" s="21" customFormat="1" ht="30" customHeight="1" x14ac:dyDescent="0.3">
      <c r="A414" s="54">
        <v>46</v>
      </c>
      <c r="B414" s="215" t="s">
        <v>460</v>
      </c>
      <c r="C414" s="54" t="s">
        <v>34</v>
      </c>
      <c r="D414" s="216" t="s">
        <v>409</v>
      </c>
      <c r="E414" s="212" t="s">
        <v>414</v>
      </c>
      <c r="F414" s="56" t="s">
        <v>36</v>
      </c>
      <c r="G414" s="46">
        <v>44866</v>
      </c>
      <c r="H414" s="46">
        <v>45047</v>
      </c>
      <c r="I414" s="315">
        <v>30000</v>
      </c>
      <c r="J414" s="58">
        <v>0</v>
      </c>
      <c r="K414" s="122">
        <v>25</v>
      </c>
      <c r="L414" s="121">
        <f t="shared" si="139"/>
        <v>861</v>
      </c>
      <c r="M414" s="122">
        <f t="shared" si="140"/>
        <v>2130</v>
      </c>
      <c r="N414" s="57">
        <f t="shared" si="141"/>
        <v>345</v>
      </c>
      <c r="O414" s="57">
        <f t="shared" si="142"/>
        <v>912</v>
      </c>
      <c r="P414" s="57">
        <f t="shared" si="143"/>
        <v>2127</v>
      </c>
      <c r="Q414" s="59">
        <v>0</v>
      </c>
      <c r="R414" s="57">
        <f t="shared" si="135"/>
        <v>6375</v>
      </c>
      <c r="S414" s="57">
        <f t="shared" si="136"/>
        <v>1798</v>
      </c>
      <c r="T414" s="57">
        <f t="shared" si="137"/>
        <v>4602</v>
      </c>
      <c r="U414" s="60">
        <f t="shared" si="138"/>
        <v>28202</v>
      </c>
      <c r="V414" s="61">
        <v>112</v>
      </c>
    </row>
    <row r="415" spans="1:22" s="21" customFormat="1" ht="30" customHeight="1" x14ac:dyDescent="0.3">
      <c r="A415" s="54">
        <v>47</v>
      </c>
      <c r="B415" s="215" t="s">
        <v>461</v>
      </c>
      <c r="C415" s="54" t="s">
        <v>34</v>
      </c>
      <c r="D415" s="216" t="s">
        <v>409</v>
      </c>
      <c r="E415" s="212" t="s">
        <v>414</v>
      </c>
      <c r="F415" s="56" t="s">
        <v>36</v>
      </c>
      <c r="G415" s="125">
        <v>44774</v>
      </c>
      <c r="H415" s="125">
        <v>44958</v>
      </c>
      <c r="I415" s="315">
        <v>30000</v>
      </c>
      <c r="J415" s="58">
        <v>0</v>
      </c>
      <c r="K415" s="122">
        <v>25</v>
      </c>
      <c r="L415" s="121">
        <f t="shared" si="139"/>
        <v>861</v>
      </c>
      <c r="M415" s="122">
        <f t="shared" si="140"/>
        <v>2130</v>
      </c>
      <c r="N415" s="57">
        <f t="shared" si="141"/>
        <v>345</v>
      </c>
      <c r="O415" s="57">
        <f t="shared" si="142"/>
        <v>912</v>
      </c>
      <c r="P415" s="57">
        <f t="shared" si="143"/>
        <v>2127</v>
      </c>
      <c r="Q415" s="59">
        <v>0</v>
      </c>
      <c r="R415" s="57">
        <f t="shared" si="135"/>
        <v>6375</v>
      </c>
      <c r="S415" s="57">
        <f t="shared" si="136"/>
        <v>1798</v>
      </c>
      <c r="T415" s="57">
        <f t="shared" si="137"/>
        <v>4602</v>
      </c>
      <c r="U415" s="60">
        <f t="shared" si="138"/>
        <v>28202</v>
      </c>
      <c r="V415" s="61">
        <v>112</v>
      </c>
    </row>
    <row r="416" spans="1:22" s="21" customFormat="1" ht="30" customHeight="1" x14ac:dyDescent="0.3">
      <c r="A416" s="54">
        <v>48</v>
      </c>
      <c r="B416" s="215" t="s">
        <v>462</v>
      </c>
      <c r="C416" s="54" t="s">
        <v>34</v>
      </c>
      <c r="D416" s="216" t="s">
        <v>409</v>
      </c>
      <c r="E416" s="212" t="s">
        <v>414</v>
      </c>
      <c r="F416" s="56" t="s">
        <v>36</v>
      </c>
      <c r="G416" s="125">
        <v>44774</v>
      </c>
      <c r="H416" s="125">
        <v>44958</v>
      </c>
      <c r="I416" s="315">
        <v>30000</v>
      </c>
      <c r="J416" s="58">
        <v>0</v>
      </c>
      <c r="K416" s="122">
        <v>25</v>
      </c>
      <c r="L416" s="121">
        <f t="shared" si="139"/>
        <v>861</v>
      </c>
      <c r="M416" s="122">
        <f t="shared" si="140"/>
        <v>2130</v>
      </c>
      <c r="N416" s="57">
        <f t="shared" si="141"/>
        <v>345</v>
      </c>
      <c r="O416" s="57">
        <f t="shared" si="142"/>
        <v>912</v>
      </c>
      <c r="P416" s="57">
        <f t="shared" si="143"/>
        <v>2127</v>
      </c>
      <c r="Q416" s="59">
        <v>0</v>
      </c>
      <c r="R416" s="57">
        <f t="shared" si="135"/>
        <v>6375</v>
      </c>
      <c r="S416" s="57">
        <f t="shared" si="136"/>
        <v>1798</v>
      </c>
      <c r="T416" s="57">
        <f t="shared" si="137"/>
        <v>4602</v>
      </c>
      <c r="U416" s="60">
        <f t="shared" si="138"/>
        <v>28202</v>
      </c>
      <c r="V416" s="61">
        <v>112</v>
      </c>
    </row>
    <row r="417" spans="1:22" s="21" customFormat="1" ht="30" customHeight="1" x14ac:dyDescent="0.3">
      <c r="A417" s="54">
        <v>49</v>
      </c>
      <c r="B417" s="215" t="s">
        <v>463</v>
      </c>
      <c r="C417" s="54" t="s">
        <v>34</v>
      </c>
      <c r="D417" s="216" t="s">
        <v>409</v>
      </c>
      <c r="E417" s="212" t="s">
        <v>414</v>
      </c>
      <c r="F417" s="56" t="s">
        <v>36</v>
      </c>
      <c r="G417" s="125">
        <v>44774</v>
      </c>
      <c r="H417" s="125">
        <v>44958</v>
      </c>
      <c r="I417" s="315">
        <v>30000</v>
      </c>
      <c r="J417" s="58">
        <v>0</v>
      </c>
      <c r="K417" s="122">
        <v>25</v>
      </c>
      <c r="L417" s="121">
        <f t="shared" si="139"/>
        <v>861</v>
      </c>
      <c r="M417" s="122">
        <f t="shared" si="140"/>
        <v>2130</v>
      </c>
      <c r="N417" s="57">
        <f t="shared" si="141"/>
        <v>345</v>
      </c>
      <c r="O417" s="57">
        <f t="shared" si="142"/>
        <v>912</v>
      </c>
      <c r="P417" s="57">
        <f t="shared" si="143"/>
        <v>2127</v>
      </c>
      <c r="Q417" s="59">
        <v>0</v>
      </c>
      <c r="R417" s="57">
        <f t="shared" si="135"/>
        <v>6375</v>
      </c>
      <c r="S417" s="57">
        <f t="shared" si="136"/>
        <v>1798</v>
      </c>
      <c r="T417" s="57">
        <f t="shared" si="137"/>
        <v>4602</v>
      </c>
      <c r="U417" s="60">
        <f t="shared" si="138"/>
        <v>28202</v>
      </c>
      <c r="V417" s="61">
        <v>112</v>
      </c>
    </row>
    <row r="418" spans="1:22" s="21" customFormat="1" ht="30" customHeight="1" x14ac:dyDescent="0.3">
      <c r="A418" s="54">
        <v>50</v>
      </c>
      <c r="B418" s="215" t="s">
        <v>464</v>
      </c>
      <c r="C418" s="54" t="s">
        <v>34</v>
      </c>
      <c r="D418" s="216" t="s">
        <v>409</v>
      </c>
      <c r="E418" s="212" t="s">
        <v>414</v>
      </c>
      <c r="F418" s="56" t="s">
        <v>36</v>
      </c>
      <c r="G418" s="46">
        <v>44743</v>
      </c>
      <c r="H418" s="46">
        <v>44927</v>
      </c>
      <c r="I418" s="315">
        <v>30000</v>
      </c>
      <c r="J418" s="58">
        <v>0</v>
      </c>
      <c r="K418" s="122">
        <v>25</v>
      </c>
      <c r="L418" s="121">
        <f t="shared" si="139"/>
        <v>861</v>
      </c>
      <c r="M418" s="122">
        <f t="shared" si="140"/>
        <v>2130</v>
      </c>
      <c r="N418" s="57">
        <f t="shared" si="141"/>
        <v>345</v>
      </c>
      <c r="O418" s="57">
        <f t="shared" si="142"/>
        <v>912</v>
      </c>
      <c r="P418" s="57">
        <f t="shared" si="143"/>
        <v>2127</v>
      </c>
      <c r="Q418" s="59">
        <v>0</v>
      </c>
      <c r="R418" s="57">
        <f t="shared" si="135"/>
        <v>6375</v>
      </c>
      <c r="S418" s="57">
        <f t="shared" si="136"/>
        <v>1798</v>
      </c>
      <c r="T418" s="57">
        <f t="shared" si="137"/>
        <v>4602</v>
      </c>
      <c r="U418" s="60">
        <f t="shared" si="138"/>
        <v>28202</v>
      </c>
      <c r="V418" s="61">
        <v>112</v>
      </c>
    </row>
    <row r="419" spans="1:22" s="21" customFormat="1" ht="30" customHeight="1" x14ac:dyDescent="0.3">
      <c r="A419" s="54">
        <v>51</v>
      </c>
      <c r="B419" s="215" t="s">
        <v>465</v>
      </c>
      <c r="C419" s="54" t="s">
        <v>34</v>
      </c>
      <c r="D419" s="216" t="s">
        <v>409</v>
      </c>
      <c r="E419" s="212" t="s">
        <v>414</v>
      </c>
      <c r="F419" s="56" t="s">
        <v>36</v>
      </c>
      <c r="G419" s="46">
        <v>44743</v>
      </c>
      <c r="H419" s="46">
        <v>44927</v>
      </c>
      <c r="I419" s="315">
        <v>30000</v>
      </c>
      <c r="J419" s="58">
        <v>0</v>
      </c>
      <c r="K419" s="122">
        <v>25</v>
      </c>
      <c r="L419" s="121">
        <f t="shared" si="139"/>
        <v>861</v>
      </c>
      <c r="M419" s="122">
        <f t="shared" si="140"/>
        <v>2130</v>
      </c>
      <c r="N419" s="57">
        <f t="shared" si="141"/>
        <v>345</v>
      </c>
      <c r="O419" s="57">
        <f t="shared" si="142"/>
        <v>912</v>
      </c>
      <c r="P419" s="57">
        <f t="shared" si="143"/>
        <v>2127</v>
      </c>
      <c r="Q419" s="59">
        <v>0</v>
      </c>
      <c r="R419" s="57">
        <f t="shared" si="135"/>
        <v>6375</v>
      </c>
      <c r="S419" s="57">
        <f t="shared" si="136"/>
        <v>1798</v>
      </c>
      <c r="T419" s="57">
        <f t="shared" si="137"/>
        <v>4602</v>
      </c>
      <c r="U419" s="60">
        <f t="shared" si="138"/>
        <v>28202</v>
      </c>
      <c r="V419" s="61">
        <v>112</v>
      </c>
    </row>
    <row r="420" spans="1:22" s="21" customFormat="1" ht="30" customHeight="1" x14ac:dyDescent="0.3">
      <c r="A420" s="54">
        <v>52</v>
      </c>
      <c r="B420" s="215" t="s">
        <v>466</v>
      </c>
      <c r="C420" s="54" t="s">
        <v>34</v>
      </c>
      <c r="D420" s="216" t="s">
        <v>409</v>
      </c>
      <c r="E420" s="212" t="s">
        <v>414</v>
      </c>
      <c r="F420" s="56" t="s">
        <v>36</v>
      </c>
      <c r="G420" s="46">
        <v>44743</v>
      </c>
      <c r="H420" s="46">
        <v>44927</v>
      </c>
      <c r="I420" s="315">
        <v>30000</v>
      </c>
      <c r="J420" s="58">
        <v>0</v>
      </c>
      <c r="K420" s="122">
        <v>25</v>
      </c>
      <c r="L420" s="121">
        <f t="shared" si="139"/>
        <v>861</v>
      </c>
      <c r="M420" s="122">
        <f t="shared" si="140"/>
        <v>2130</v>
      </c>
      <c r="N420" s="57">
        <f t="shared" si="141"/>
        <v>345</v>
      </c>
      <c r="O420" s="57">
        <f t="shared" si="142"/>
        <v>912</v>
      </c>
      <c r="P420" s="57">
        <f t="shared" si="143"/>
        <v>2127</v>
      </c>
      <c r="Q420" s="59">
        <v>0</v>
      </c>
      <c r="R420" s="57">
        <f t="shared" si="135"/>
        <v>6375</v>
      </c>
      <c r="S420" s="57">
        <f t="shared" si="136"/>
        <v>1798</v>
      </c>
      <c r="T420" s="57">
        <f t="shared" si="137"/>
        <v>4602</v>
      </c>
      <c r="U420" s="60">
        <f t="shared" si="138"/>
        <v>28202</v>
      </c>
      <c r="V420" s="61">
        <v>112</v>
      </c>
    </row>
    <row r="421" spans="1:22" s="21" customFormat="1" ht="30" customHeight="1" x14ac:dyDescent="0.3">
      <c r="A421" s="54">
        <v>53</v>
      </c>
      <c r="B421" s="215" t="s">
        <v>467</v>
      </c>
      <c r="C421" s="54" t="s">
        <v>34</v>
      </c>
      <c r="D421" s="216" t="s">
        <v>409</v>
      </c>
      <c r="E421" s="212" t="s">
        <v>414</v>
      </c>
      <c r="F421" s="56" t="s">
        <v>36</v>
      </c>
      <c r="G421" s="125">
        <v>44805</v>
      </c>
      <c r="H421" s="125">
        <v>44986</v>
      </c>
      <c r="I421" s="315">
        <v>30000</v>
      </c>
      <c r="J421" s="58">
        <v>0</v>
      </c>
      <c r="K421" s="122">
        <v>25</v>
      </c>
      <c r="L421" s="121">
        <f t="shared" si="139"/>
        <v>861</v>
      </c>
      <c r="M421" s="122">
        <f t="shared" si="140"/>
        <v>2130</v>
      </c>
      <c r="N421" s="57">
        <f t="shared" si="141"/>
        <v>345</v>
      </c>
      <c r="O421" s="57">
        <f t="shared" si="142"/>
        <v>912</v>
      </c>
      <c r="P421" s="57">
        <f t="shared" si="143"/>
        <v>2127</v>
      </c>
      <c r="Q421" s="59">
        <v>0</v>
      </c>
      <c r="R421" s="57">
        <f t="shared" si="135"/>
        <v>6375</v>
      </c>
      <c r="S421" s="57">
        <f t="shared" si="136"/>
        <v>1798</v>
      </c>
      <c r="T421" s="57">
        <f t="shared" si="137"/>
        <v>4602</v>
      </c>
      <c r="U421" s="60">
        <f t="shared" si="138"/>
        <v>28202</v>
      </c>
      <c r="V421" s="61">
        <v>112</v>
      </c>
    </row>
    <row r="422" spans="1:22" s="21" customFormat="1" ht="30" customHeight="1" x14ac:dyDescent="0.3">
      <c r="A422" s="54">
        <v>54</v>
      </c>
      <c r="B422" s="215" t="s">
        <v>468</v>
      </c>
      <c r="C422" s="54" t="s">
        <v>34</v>
      </c>
      <c r="D422" s="216" t="s">
        <v>409</v>
      </c>
      <c r="E422" s="212" t="s">
        <v>414</v>
      </c>
      <c r="F422" s="56" t="s">
        <v>36</v>
      </c>
      <c r="G422" s="46">
        <v>44743</v>
      </c>
      <c r="H422" s="46">
        <v>44927</v>
      </c>
      <c r="I422" s="315">
        <v>30000</v>
      </c>
      <c r="J422" s="58">
        <v>0</v>
      </c>
      <c r="K422" s="122">
        <v>25</v>
      </c>
      <c r="L422" s="121">
        <f t="shared" si="139"/>
        <v>861</v>
      </c>
      <c r="M422" s="122">
        <f t="shared" si="140"/>
        <v>2130</v>
      </c>
      <c r="N422" s="57">
        <f t="shared" si="141"/>
        <v>345</v>
      </c>
      <c r="O422" s="57">
        <f t="shared" si="142"/>
        <v>912</v>
      </c>
      <c r="P422" s="57">
        <f t="shared" si="143"/>
        <v>2127</v>
      </c>
      <c r="Q422" s="59">
        <v>0</v>
      </c>
      <c r="R422" s="57">
        <f t="shared" si="135"/>
        <v>6375</v>
      </c>
      <c r="S422" s="57">
        <f t="shared" si="136"/>
        <v>1798</v>
      </c>
      <c r="T422" s="57">
        <f t="shared" si="137"/>
        <v>4602</v>
      </c>
      <c r="U422" s="60">
        <f t="shared" si="138"/>
        <v>28202</v>
      </c>
      <c r="V422" s="61">
        <v>112</v>
      </c>
    </row>
    <row r="423" spans="1:22" s="21" customFormat="1" ht="30" customHeight="1" x14ac:dyDescent="0.3">
      <c r="A423" s="54">
        <v>55</v>
      </c>
      <c r="B423" s="215" t="s">
        <v>469</v>
      </c>
      <c r="C423" s="54" t="s">
        <v>34</v>
      </c>
      <c r="D423" s="216" t="s">
        <v>409</v>
      </c>
      <c r="E423" s="212" t="s">
        <v>414</v>
      </c>
      <c r="F423" s="56" t="s">
        <v>36</v>
      </c>
      <c r="G423" s="125">
        <v>44805</v>
      </c>
      <c r="H423" s="125">
        <v>44986</v>
      </c>
      <c r="I423" s="315">
        <v>30000</v>
      </c>
      <c r="J423" s="58">
        <v>0</v>
      </c>
      <c r="K423" s="122">
        <v>25</v>
      </c>
      <c r="L423" s="121">
        <f t="shared" si="139"/>
        <v>861</v>
      </c>
      <c r="M423" s="122">
        <f t="shared" si="140"/>
        <v>2130</v>
      </c>
      <c r="N423" s="57">
        <f t="shared" si="141"/>
        <v>345</v>
      </c>
      <c r="O423" s="57">
        <f t="shared" si="142"/>
        <v>912</v>
      </c>
      <c r="P423" s="57">
        <f t="shared" si="143"/>
        <v>2127</v>
      </c>
      <c r="Q423" s="59">
        <v>0</v>
      </c>
      <c r="R423" s="57">
        <f t="shared" si="135"/>
        <v>6375</v>
      </c>
      <c r="S423" s="57">
        <f t="shared" si="136"/>
        <v>1798</v>
      </c>
      <c r="T423" s="57">
        <f t="shared" si="137"/>
        <v>4602</v>
      </c>
      <c r="U423" s="60">
        <f t="shared" si="138"/>
        <v>28202</v>
      </c>
      <c r="V423" s="61">
        <v>112</v>
      </c>
    </row>
    <row r="424" spans="1:22" s="21" customFormat="1" ht="30" customHeight="1" x14ac:dyDescent="0.3">
      <c r="A424" s="54">
        <v>56</v>
      </c>
      <c r="B424" s="215" t="s">
        <v>470</v>
      </c>
      <c r="C424" s="54" t="s">
        <v>34</v>
      </c>
      <c r="D424" s="216" t="s">
        <v>409</v>
      </c>
      <c r="E424" s="56" t="s">
        <v>471</v>
      </c>
      <c r="F424" s="56" t="s">
        <v>36</v>
      </c>
      <c r="G424" s="125">
        <v>44835</v>
      </c>
      <c r="H424" s="125">
        <v>45017</v>
      </c>
      <c r="I424" s="315">
        <v>26250</v>
      </c>
      <c r="J424" s="58">
        <v>0</v>
      </c>
      <c r="K424" s="122">
        <v>25</v>
      </c>
      <c r="L424" s="121">
        <f t="shared" si="139"/>
        <v>753.375</v>
      </c>
      <c r="M424" s="122">
        <f t="shared" si="140"/>
        <v>1863.7499999999998</v>
      </c>
      <c r="N424" s="57">
        <f t="shared" si="141"/>
        <v>301.875</v>
      </c>
      <c r="O424" s="57">
        <f t="shared" si="142"/>
        <v>798</v>
      </c>
      <c r="P424" s="57">
        <f t="shared" si="143"/>
        <v>1861.1250000000002</v>
      </c>
      <c r="Q424" s="59">
        <v>0</v>
      </c>
      <c r="R424" s="57">
        <f t="shared" si="135"/>
        <v>5578.125</v>
      </c>
      <c r="S424" s="57">
        <f t="shared" si="136"/>
        <v>1576.375</v>
      </c>
      <c r="T424" s="57">
        <f t="shared" si="137"/>
        <v>4026.75</v>
      </c>
      <c r="U424" s="60">
        <f t="shared" si="138"/>
        <v>24673.625</v>
      </c>
      <c r="V424" s="61">
        <v>112</v>
      </c>
    </row>
    <row r="425" spans="1:22" s="21" customFormat="1" ht="30" customHeight="1" x14ac:dyDescent="0.3">
      <c r="A425" s="54">
        <v>57</v>
      </c>
      <c r="B425" s="215" t="s">
        <v>472</v>
      </c>
      <c r="C425" s="54" t="s">
        <v>34</v>
      </c>
      <c r="D425" s="216" t="s">
        <v>409</v>
      </c>
      <c r="E425" s="56" t="s">
        <v>471</v>
      </c>
      <c r="F425" s="56" t="s">
        <v>36</v>
      </c>
      <c r="G425" s="125">
        <v>44835</v>
      </c>
      <c r="H425" s="125">
        <v>45017</v>
      </c>
      <c r="I425" s="315">
        <v>26250</v>
      </c>
      <c r="J425" s="58">
        <v>0</v>
      </c>
      <c r="K425" s="122">
        <v>25</v>
      </c>
      <c r="L425" s="121">
        <f t="shared" si="139"/>
        <v>753.375</v>
      </c>
      <c r="M425" s="122">
        <f t="shared" si="140"/>
        <v>1863.7499999999998</v>
      </c>
      <c r="N425" s="57">
        <f t="shared" si="141"/>
        <v>301.875</v>
      </c>
      <c r="O425" s="57">
        <f t="shared" si="142"/>
        <v>798</v>
      </c>
      <c r="P425" s="57">
        <f t="shared" si="143"/>
        <v>1861.1250000000002</v>
      </c>
      <c r="Q425" s="59">
        <v>0</v>
      </c>
      <c r="R425" s="57">
        <f t="shared" si="135"/>
        <v>5578.125</v>
      </c>
      <c r="S425" s="57">
        <f t="shared" si="136"/>
        <v>1576.375</v>
      </c>
      <c r="T425" s="57">
        <f t="shared" si="137"/>
        <v>4026.75</v>
      </c>
      <c r="U425" s="60">
        <f t="shared" si="138"/>
        <v>24673.625</v>
      </c>
      <c r="V425" s="61">
        <v>112</v>
      </c>
    </row>
    <row r="426" spans="1:22" s="21" customFormat="1" ht="30" customHeight="1" x14ac:dyDescent="0.3">
      <c r="A426" s="54">
        <v>58</v>
      </c>
      <c r="B426" s="215" t="s">
        <v>473</v>
      </c>
      <c r="C426" s="54" t="s">
        <v>38</v>
      </c>
      <c r="D426" s="216" t="s">
        <v>409</v>
      </c>
      <c r="E426" s="56" t="s">
        <v>471</v>
      </c>
      <c r="F426" s="56" t="s">
        <v>36</v>
      </c>
      <c r="G426" s="125">
        <v>44835</v>
      </c>
      <c r="H426" s="125">
        <v>45017</v>
      </c>
      <c r="I426" s="315">
        <v>26250</v>
      </c>
      <c r="J426" s="58">
        <v>0</v>
      </c>
      <c r="K426" s="122">
        <v>25</v>
      </c>
      <c r="L426" s="121">
        <f t="shared" si="139"/>
        <v>753.375</v>
      </c>
      <c r="M426" s="122">
        <f t="shared" si="140"/>
        <v>1863.7499999999998</v>
      </c>
      <c r="N426" s="57">
        <f t="shared" si="141"/>
        <v>301.875</v>
      </c>
      <c r="O426" s="57">
        <f t="shared" si="142"/>
        <v>798</v>
      </c>
      <c r="P426" s="57">
        <f t="shared" si="143"/>
        <v>1861.1250000000002</v>
      </c>
      <c r="Q426" s="59">
        <v>0</v>
      </c>
      <c r="R426" s="57">
        <f t="shared" si="135"/>
        <v>5578.125</v>
      </c>
      <c r="S426" s="57">
        <f t="shared" si="136"/>
        <v>1576.375</v>
      </c>
      <c r="T426" s="57">
        <f t="shared" si="137"/>
        <v>4026.75</v>
      </c>
      <c r="U426" s="60">
        <f t="shared" si="138"/>
        <v>24673.625</v>
      </c>
      <c r="V426" s="61">
        <v>112</v>
      </c>
    </row>
    <row r="427" spans="1:22" s="21" customFormat="1" ht="30" customHeight="1" x14ac:dyDescent="0.3">
      <c r="A427" s="54">
        <v>59</v>
      </c>
      <c r="B427" s="215" t="s">
        <v>474</v>
      </c>
      <c r="C427" s="54" t="s">
        <v>38</v>
      </c>
      <c r="D427" s="216" t="s">
        <v>409</v>
      </c>
      <c r="E427" s="56" t="s">
        <v>471</v>
      </c>
      <c r="F427" s="56" t="s">
        <v>36</v>
      </c>
      <c r="G427" s="310">
        <v>44835</v>
      </c>
      <c r="H427" s="310">
        <v>45017</v>
      </c>
      <c r="I427" s="315">
        <v>26250</v>
      </c>
      <c r="J427" s="58">
        <v>0</v>
      </c>
      <c r="K427" s="122">
        <v>25</v>
      </c>
      <c r="L427" s="121">
        <f t="shared" si="139"/>
        <v>753.375</v>
      </c>
      <c r="M427" s="122">
        <f t="shared" si="140"/>
        <v>1863.7499999999998</v>
      </c>
      <c r="N427" s="57">
        <f t="shared" si="141"/>
        <v>301.875</v>
      </c>
      <c r="O427" s="57">
        <f t="shared" si="142"/>
        <v>798</v>
      </c>
      <c r="P427" s="57">
        <f t="shared" si="143"/>
        <v>1861.1250000000002</v>
      </c>
      <c r="Q427" s="59">
        <v>0</v>
      </c>
      <c r="R427" s="57">
        <f t="shared" si="135"/>
        <v>5578.125</v>
      </c>
      <c r="S427" s="57">
        <f t="shared" si="136"/>
        <v>1576.375</v>
      </c>
      <c r="T427" s="57">
        <f t="shared" si="137"/>
        <v>4026.75</v>
      </c>
      <c r="U427" s="60">
        <f t="shared" si="138"/>
        <v>24673.625</v>
      </c>
      <c r="V427" s="61">
        <v>112</v>
      </c>
    </row>
    <row r="428" spans="1:22" s="21" customFormat="1" ht="30" customHeight="1" x14ac:dyDescent="0.3">
      <c r="A428" s="54">
        <v>60</v>
      </c>
      <c r="B428" s="215" t="s">
        <v>475</v>
      </c>
      <c r="C428" s="54" t="s">
        <v>38</v>
      </c>
      <c r="D428" s="216" t="s">
        <v>409</v>
      </c>
      <c r="E428" s="56" t="s">
        <v>471</v>
      </c>
      <c r="F428" s="56" t="s">
        <v>36</v>
      </c>
      <c r="G428" s="125">
        <v>44835</v>
      </c>
      <c r="H428" s="125">
        <v>45017</v>
      </c>
      <c r="I428" s="315">
        <v>26250</v>
      </c>
      <c r="J428" s="58">
        <v>0</v>
      </c>
      <c r="K428" s="122">
        <v>25</v>
      </c>
      <c r="L428" s="121">
        <f t="shared" si="139"/>
        <v>753.375</v>
      </c>
      <c r="M428" s="122">
        <f t="shared" si="140"/>
        <v>1863.7499999999998</v>
      </c>
      <c r="N428" s="57">
        <f t="shared" si="141"/>
        <v>301.875</v>
      </c>
      <c r="O428" s="57">
        <f t="shared" si="142"/>
        <v>798</v>
      </c>
      <c r="P428" s="57">
        <f t="shared" si="143"/>
        <v>1861.1250000000002</v>
      </c>
      <c r="Q428" s="59">
        <v>0</v>
      </c>
      <c r="R428" s="57">
        <f t="shared" si="135"/>
        <v>5578.125</v>
      </c>
      <c r="S428" s="57">
        <f t="shared" si="136"/>
        <v>1576.375</v>
      </c>
      <c r="T428" s="57">
        <f t="shared" si="137"/>
        <v>4026.75</v>
      </c>
      <c r="U428" s="60">
        <f t="shared" si="138"/>
        <v>24673.625</v>
      </c>
      <c r="V428" s="61">
        <v>112</v>
      </c>
    </row>
    <row r="429" spans="1:22" s="21" customFormat="1" ht="30" customHeight="1" x14ac:dyDescent="0.3">
      <c r="A429" s="54">
        <v>61</v>
      </c>
      <c r="B429" s="215" t="s">
        <v>476</v>
      </c>
      <c r="C429" s="54" t="s">
        <v>38</v>
      </c>
      <c r="D429" s="216" t="s">
        <v>409</v>
      </c>
      <c r="E429" s="56" t="s">
        <v>471</v>
      </c>
      <c r="F429" s="56" t="s">
        <v>36</v>
      </c>
      <c r="G429" s="125">
        <v>44835</v>
      </c>
      <c r="H429" s="125">
        <v>45017</v>
      </c>
      <c r="I429" s="315">
        <v>26250</v>
      </c>
      <c r="J429" s="58">
        <v>0</v>
      </c>
      <c r="K429" s="122">
        <v>25</v>
      </c>
      <c r="L429" s="121">
        <f t="shared" si="139"/>
        <v>753.375</v>
      </c>
      <c r="M429" s="122">
        <f t="shared" si="140"/>
        <v>1863.7499999999998</v>
      </c>
      <c r="N429" s="57">
        <f t="shared" si="141"/>
        <v>301.875</v>
      </c>
      <c r="O429" s="57">
        <f t="shared" si="142"/>
        <v>798</v>
      </c>
      <c r="P429" s="57">
        <f t="shared" si="143"/>
        <v>1861.1250000000002</v>
      </c>
      <c r="Q429" s="59">
        <v>0</v>
      </c>
      <c r="R429" s="57">
        <f t="shared" si="135"/>
        <v>5578.125</v>
      </c>
      <c r="S429" s="57">
        <f t="shared" si="136"/>
        <v>1576.375</v>
      </c>
      <c r="T429" s="57">
        <f t="shared" si="137"/>
        <v>4026.75</v>
      </c>
      <c r="U429" s="60">
        <f t="shared" si="138"/>
        <v>24673.625</v>
      </c>
      <c r="V429" s="61">
        <v>112</v>
      </c>
    </row>
    <row r="430" spans="1:22" s="21" customFormat="1" ht="30" customHeight="1" x14ac:dyDescent="0.3">
      <c r="A430" s="54">
        <v>62</v>
      </c>
      <c r="B430" s="215" t="s">
        <v>477</v>
      </c>
      <c r="C430" s="54" t="s">
        <v>38</v>
      </c>
      <c r="D430" s="216" t="s">
        <v>409</v>
      </c>
      <c r="E430" s="56" t="s">
        <v>471</v>
      </c>
      <c r="F430" s="56" t="s">
        <v>36</v>
      </c>
      <c r="G430" s="46">
        <v>44866</v>
      </c>
      <c r="H430" s="46">
        <v>45047</v>
      </c>
      <c r="I430" s="315">
        <v>26250</v>
      </c>
      <c r="J430" s="58">
        <v>0</v>
      </c>
      <c r="K430" s="122">
        <v>25</v>
      </c>
      <c r="L430" s="121">
        <f>+I430*2.87%</f>
        <v>753.375</v>
      </c>
      <c r="M430" s="122">
        <f>+I430*7.1%</f>
        <v>1863.7499999999998</v>
      </c>
      <c r="N430" s="57">
        <f>+I430*1.15%</f>
        <v>301.875</v>
      </c>
      <c r="O430" s="57">
        <f>+I430*3.04%</f>
        <v>798</v>
      </c>
      <c r="P430" s="57">
        <f>+I430*7.09%</f>
        <v>1861.1250000000002</v>
      </c>
      <c r="Q430" s="59">
        <v>0</v>
      </c>
      <c r="R430" s="57">
        <f t="shared" si="135"/>
        <v>5578.125</v>
      </c>
      <c r="S430" s="57">
        <f t="shared" si="136"/>
        <v>1576.375</v>
      </c>
      <c r="T430" s="57">
        <f t="shared" si="137"/>
        <v>4026.75</v>
      </c>
      <c r="U430" s="60">
        <f t="shared" si="138"/>
        <v>24673.625</v>
      </c>
      <c r="V430" s="61">
        <v>112</v>
      </c>
    </row>
    <row r="431" spans="1:22" s="21" customFormat="1" ht="30" customHeight="1" x14ac:dyDescent="0.3">
      <c r="A431" s="54">
        <v>63</v>
      </c>
      <c r="B431" s="215" t="s">
        <v>478</v>
      </c>
      <c r="C431" s="54" t="s">
        <v>38</v>
      </c>
      <c r="D431" s="216" t="s">
        <v>409</v>
      </c>
      <c r="E431" s="56" t="s">
        <v>471</v>
      </c>
      <c r="F431" s="56" t="s">
        <v>36</v>
      </c>
      <c r="G431" s="46">
        <v>44774</v>
      </c>
      <c r="H431" s="46">
        <v>44958</v>
      </c>
      <c r="I431" s="315">
        <v>26250</v>
      </c>
      <c r="J431" s="58">
        <v>0</v>
      </c>
      <c r="K431" s="122">
        <v>25</v>
      </c>
      <c r="L431" s="121">
        <f>+I431*2.87%</f>
        <v>753.375</v>
      </c>
      <c r="M431" s="122">
        <f>+I431*7.1%</f>
        <v>1863.7499999999998</v>
      </c>
      <c r="N431" s="57">
        <f>+I431*1.15%</f>
        <v>301.875</v>
      </c>
      <c r="O431" s="57">
        <f>+I431*3.04%</f>
        <v>798</v>
      </c>
      <c r="P431" s="57">
        <f>+I431*7.09%</f>
        <v>1861.1250000000002</v>
      </c>
      <c r="Q431" s="59">
        <v>0</v>
      </c>
      <c r="R431" s="57">
        <f t="shared" si="135"/>
        <v>5578.125</v>
      </c>
      <c r="S431" s="57">
        <f t="shared" si="136"/>
        <v>1576.375</v>
      </c>
      <c r="T431" s="57">
        <f t="shared" si="137"/>
        <v>4026.75</v>
      </c>
      <c r="U431" s="60">
        <f t="shared" si="138"/>
        <v>24673.625</v>
      </c>
      <c r="V431" s="61">
        <v>112</v>
      </c>
    </row>
    <row r="432" spans="1:22" s="21" customFormat="1" ht="30" customHeight="1" x14ac:dyDescent="0.3">
      <c r="A432" s="54">
        <v>64</v>
      </c>
      <c r="B432" s="215" t="s">
        <v>479</v>
      </c>
      <c r="C432" s="54" t="s">
        <v>34</v>
      </c>
      <c r="D432" s="216" t="s">
        <v>409</v>
      </c>
      <c r="E432" s="56" t="s">
        <v>471</v>
      </c>
      <c r="F432" s="56" t="s">
        <v>36</v>
      </c>
      <c r="G432" s="46">
        <v>44896</v>
      </c>
      <c r="H432" s="46">
        <v>45078</v>
      </c>
      <c r="I432" s="315">
        <v>26250</v>
      </c>
      <c r="J432" s="58">
        <v>0</v>
      </c>
      <c r="K432" s="122">
        <v>25</v>
      </c>
      <c r="L432" s="121">
        <f>+I432*2.87%</f>
        <v>753.375</v>
      </c>
      <c r="M432" s="122">
        <f>+I432*7.1%</f>
        <v>1863.7499999999998</v>
      </c>
      <c r="N432" s="57">
        <f>+I432*1.15%</f>
        <v>301.875</v>
      </c>
      <c r="O432" s="57">
        <f>+I432*3.04%</f>
        <v>798</v>
      </c>
      <c r="P432" s="57">
        <f>+I432*7.09%</f>
        <v>1861.1250000000002</v>
      </c>
      <c r="Q432" s="59">
        <v>0</v>
      </c>
      <c r="R432" s="57">
        <f t="shared" si="135"/>
        <v>5578.125</v>
      </c>
      <c r="S432" s="57">
        <f t="shared" si="136"/>
        <v>1576.375</v>
      </c>
      <c r="T432" s="57">
        <f t="shared" si="137"/>
        <v>4026.75</v>
      </c>
      <c r="U432" s="60">
        <f t="shared" si="138"/>
        <v>24673.625</v>
      </c>
      <c r="V432" s="61">
        <v>112</v>
      </c>
    </row>
    <row r="433" spans="1:22" s="21" customFormat="1" ht="30" customHeight="1" x14ac:dyDescent="0.3">
      <c r="A433" s="54">
        <v>65</v>
      </c>
      <c r="B433" s="215" t="s">
        <v>480</v>
      </c>
      <c r="C433" s="54" t="s">
        <v>34</v>
      </c>
      <c r="D433" s="216" t="s">
        <v>409</v>
      </c>
      <c r="E433" s="56" t="s">
        <v>471</v>
      </c>
      <c r="F433" s="56" t="s">
        <v>36</v>
      </c>
      <c r="G433" s="46">
        <v>44866</v>
      </c>
      <c r="H433" s="46">
        <v>45047</v>
      </c>
      <c r="I433" s="315">
        <v>26250</v>
      </c>
      <c r="J433" s="58">
        <v>0</v>
      </c>
      <c r="K433" s="122">
        <v>25</v>
      </c>
      <c r="L433" s="121">
        <f>+I433*2.87%</f>
        <v>753.375</v>
      </c>
      <c r="M433" s="122">
        <f>+I433*7.1%</f>
        <v>1863.7499999999998</v>
      </c>
      <c r="N433" s="57">
        <f>+I433*1.15%</f>
        <v>301.875</v>
      </c>
      <c r="O433" s="57">
        <f>+I433*3.04%</f>
        <v>798</v>
      </c>
      <c r="P433" s="57">
        <f>+I433*7.09%</f>
        <v>1861.1250000000002</v>
      </c>
      <c r="Q433" s="59">
        <v>0</v>
      </c>
      <c r="R433" s="57">
        <f t="shared" si="135"/>
        <v>5578.125</v>
      </c>
      <c r="S433" s="57">
        <f t="shared" si="136"/>
        <v>1576.375</v>
      </c>
      <c r="T433" s="57">
        <f t="shared" si="137"/>
        <v>4026.75</v>
      </c>
      <c r="U433" s="60">
        <f t="shared" si="138"/>
        <v>24673.625</v>
      </c>
      <c r="V433" s="61">
        <v>112</v>
      </c>
    </row>
    <row r="434" spans="1:22" s="21" customFormat="1" ht="30" customHeight="1" x14ac:dyDescent="0.3">
      <c r="A434" s="54">
        <v>66</v>
      </c>
      <c r="B434" s="215" t="s">
        <v>481</v>
      </c>
      <c r="C434" s="54" t="s">
        <v>34</v>
      </c>
      <c r="D434" s="216" t="s">
        <v>409</v>
      </c>
      <c r="E434" s="56" t="s">
        <v>471</v>
      </c>
      <c r="F434" s="56" t="s">
        <v>36</v>
      </c>
      <c r="G434" s="46">
        <v>44896</v>
      </c>
      <c r="H434" s="46">
        <v>45078</v>
      </c>
      <c r="I434" s="315">
        <v>26250</v>
      </c>
      <c r="J434" s="58">
        <v>0</v>
      </c>
      <c r="K434" s="122">
        <v>25</v>
      </c>
      <c r="L434" s="121">
        <f>+I434*2.87%</f>
        <v>753.375</v>
      </c>
      <c r="M434" s="122">
        <f>+I434*7.1%</f>
        <v>1863.7499999999998</v>
      </c>
      <c r="N434" s="57">
        <f>+I434*1.15%</f>
        <v>301.875</v>
      </c>
      <c r="O434" s="57">
        <f>+I434*3.04%</f>
        <v>798</v>
      </c>
      <c r="P434" s="57">
        <f>+I434*7.09%</f>
        <v>1861.1250000000002</v>
      </c>
      <c r="Q434" s="59">
        <v>0</v>
      </c>
      <c r="R434" s="57">
        <f t="shared" si="135"/>
        <v>5578.125</v>
      </c>
      <c r="S434" s="57">
        <f t="shared" si="136"/>
        <v>1576.375</v>
      </c>
      <c r="T434" s="57">
        <f t="shared" si="137"/>
        <v>4026.75</v>
      </c>
      <c r="U434" s="60">
        <f t="shared" si="138"/>
        <v>24673.625</v>
      </c>
      <c r="V434" s="61">
        <v>112</v>
      </c>
    </row>
    <row r="435" spans="1:22" s="21" customFormat="1" ht="30" customHeight="1" x14ac:dyDescent="0.3">
      <c r="A435" s="54">
        <v>67</v>
      </c>
      <c r="B435" s="215" t="s">
        <v>482</v>
      </c>
      <c r="C435" s="54" t="s">
        <v>34</v>
      </c>
      <c r="D435" s="216" t="s">
        <v>409</v>
      </c>
      <c r="E435" s="56" t="s">
        <v>471</v>
      </c>
      <c r="F435" s="56" t="s">
        <v>36</v>
      </c>
      <c r="G435" s="125">
        <v>44805</v>
      </c>
      <c r="H435" s="125">
        <v>44986</v>
      </c>
      <c r="I435" s="315">
        <v>26250</v>
      </c>
      <c r="J435" s="58">
        <v>0</v>
      </c>
      <c r="K435" s="122">
        <v>25</v>
      </c>
      <c r="L435" s="121">
        <f t="shared" ref="L435:L446" si="144">+I435*2.87%</f>
        <v>753.375</v>
      </c>
      <c r="M435" s="122">
        <f t="shared" ref="M435:M446" si="145">+I435*7.1%</f>
        <v>1863.7499999999998</v>
      </c>
      <c r="N435" s="57">
        <f t="shared" ref="N435:N446" si="146">+I435*1.15%</f>
        <v>301.875</v>
      </c>
      <c r="O435" s="57">
        <f t="shared" ref="O435:O446" si="147">+I435*3.04%</f>
        <v>798</v>
      </c>
      <c r="P435" s="57">
        <f t="shared" ref="P435:P446" si="148">+I435*7.09%</f>
        <v>1861.1250000000002</v>
      </c>
      <c r="Q435" s="59">
        <v>0</v>
      </c>
      <c r="R435" s="57">
        <f t="shared" ref="R435:R446" si="149">SUM(L435,M435,N435,O435,P435)</f>
        <v>5578.125</v>
      </c>
      <c r="S435" s="57">
        <f t="shared" ref="S435:S446" si="150">SUM(J435,K435,L435,O435,Q435)</f>
        <v>1576.375</v>
      </c>
      <c r="T435" s="57">
        <f t="shared" ref="T435:T446" si="151">SUM(M435,N435,P435)</f>
        <v>4026.75</v>
      </c>
      <c r="U435" s="60">
        <f t="shared" ref="U435:U457" si="152">I435-S435</f>
        <v>24673.625</v>
      </c>
      <c r="V435" s="61">
        <v>112</v>
      </c>
    </row>
    <row r="436" spans="1:22" s="21" customFormat="1" ht="30" customHeight="1" x14ac:dyDescent="0.3">
      <c r="A436" s="54">
        <v>68</v>
      </c>
      <c r="B436" s="215" t="s">
        <v>483</v>
      </c>
      <c r="C436" s="54" t="s">
        <v>38</v>
      </c>
      <c r="D436" s="216" t="s">
        <v>409</v>
      </c>
      <c r="E436" s="56" t="s">
        <v>471</v>
      </c>
      <c r="F436" s="56" t="s">
        <v>36</v>
      </c>
      <c r="G436" s="125">
        <v>44805</v>
      </c>
      <c r="H436" s="125">
        <v>44986</v>
      </c>
      <c r="I436" s="315">
        <v>26250</v>
      </c>
      <c r="J436" s="58">
        <v>0</v>
      </c>
      <c r="K436" s="122">
        <v>25</v>
      </c>
      <c r="L436" s="121">
        <f t="shared" si="144"/>
        <v>753.375</v>
      </c>
      <c r="M436" s="122">
        <f t="shared" si="145"/>
        <v>1863.7499999999998</v>
      </c>
      <c r="N436" s="57">
        <f t="shared" si="146"/>
        <v>301.875</v>
      </c>
      <c r="O436" s="57">
        <f t="shared" si="147"/>
        <v>798</v>
      </c>
      <c r="P436" s="57">
        <f t="shared" si="148"/>
        <v>1861.1250000000002</v>
      </c>
      <c r="Q436" s="59">
        <v>0</v>
      </c>
      <c r="R436" s="57">
        <f t="shared" si="149"/>
        <v>5578.125</v>
      </c>
      <c r="S436" s="57">
        <f t="shared" si="150"/>
        <v>1576.375</v>
      </c>
      <c r="T436" s="57">
        <f t="shared" si="151"/>
        <v>4026.75</v>
      </c>
      <c r="U436" s="60">
        <f t="shared" si="152"/>
        <v>24673.625</v>
      </c>
      <c r="V436" s="61">
        <v>112</v>
      </c>
    </row>
    <row r="437" spans="1:22" s="21" customFormat="1" ht="30" customHeight="1" x14ac:dyDescent="0.3">
      <c r="A437" s="54">
        <v>69</v>
      </c>
      <c r="B437" s="215" t="s">
        <v>484</v>
      </c>
      <c r="C437" s="54" t="s">
        <v>34</v>
      </c>
      <c r="D437" s="216" t="s">
        <v>409</v>
      </c>
      <c r="E437" s="56" t="s">
        <v>471</v>
      </c>
      <c r="F437" s="56" t="s">
        <v>36</v>
      </c>
      <c r="G437" s="46">
        <v>44866</v>
      </c>
      <c r="H437" s="46">
        <v>45047</v>
      </c>
      <c r="I437" s="315">
        <v>26250</v>
      </c>
      <c r="J437" s="58">
        <v>0</v>
      </c>
      <c r="K437" s="122">
        <v>25</v>
      </c>
      <c r="L437" s="121">
        <f t="shared" si="144"/>
        <v>753.375</v>
      </c>
      <c r="M437" s="122">
        <f t="shared" si="145"/>
        <v>1863.7499999999998</v>
      </c>
      <c r="N437" s="57">
        <f t="shared" si="146"/>
        <v>301.875</v>
      </c>
      <c r="O437" s="57">
        <f t="shared" si="147"/>
        <v>798</v>
      </c>
      <c r="P437" s="57">
        <f t="shared" si="148"/>
        <v>1861.1250000000002</v>
      </c>
      <c r="Q437" s="59">
        <v>0</v>
      </c>
      <c r="R437" s="57">
        <f t="shared" si="149"/>
        <v>5578.125</v>
      </c>
      <c r="S437" s="57">
        <f t="shared" si="150"/>
        <v>1576.375</v>
      </c>
      <c r="T437" s="57">
        <f t="shared" si="151"/>
        <v>4026.75</v>
      </c>
      <c r="U437" s="60">
        <f t="shared" si="152"/>
        <v>24673.625</v>
      </c>
      <c r="V437" s="61">
        <v>112</v>
      </c>
    </row>
    <row r="438" spans="1:22" s="21" customFormat="1" ht="30" customHeight="1" x14ac:dyDescent="0.3">
      <c r="A438" s="54">
        <v>70</v>
      </c>
      <c r="B438" s="215" t="s">
        <v>485</v>
      </c>
      <c r="C438" s="54" t="s">
        <v>38</v>
      </c>
      <c r="D438" s="216" t="s">
        <v>409</v>
      </c>
      <c r="E438" s="56" t="s">
        <v>471</v>
      </c>
      <c r="F438" s="56" t="s">
        <v>36</v>
      </c>
      <c r="G438" s="125">
        <v>44805</v>
      </c>
      <c r="H438" s="125">
        <v>44986</v>
      </c>
      <c r="I438" s="315">
        <v>26250</v>
      </c>
      <c r="J438" s="58">
        <v>0</v>
      </c>
      <c r="K438" s="122">
        <v>25</v>
      </c>
      <c r="L438" s="121">
        <f t="shared" si="144"/>
        <v>753.375</v>
      </c>
      <c r="M438" s="122">
        <f t="shared" si="145"/>
        <v>1863.7499999999998</v>
      </c>
      <c r="N438" s="57">
        <f t="shared" si="146"/>
        <v>301.875</v>
      </c>
      <c r="O438" s="57">
        <f t="shared" si="147"/>
        <v>798</v>
      </c>
      <c r="P438" s="57">
        <f t="shared" si="148"/>
        <v>1861.1250000000002</v>
      </c>
      <c r="Q438" s="59">
        <v>0</v>
      </c>
      <c r="R438" s="57">
        <f t="shared" si="149"/>
        <v>5578.125</v>
      </c>
      <c r="S438" s="57">
        <f t="shared" si="150"/>
        <v>1576.375</v>
      </c>
      <c r="T438" s="57">
        <f t="shared" si="151"/>
        <v>4026.75</v>
      </c>
      <c r="U438" s="60">
        <f t="shared" si="152"/>
        <v>24673.625</v>
      </c>
      <c r="V438" s="61">
        <v>112</v>
      </c>
    </row>
    <row r="439" spans="1:22" s="21" customFormat="1" ht="30" customHeight="1" x14ac:dyDescent="0.3">
      <c r="A439" s="54">
        <v>71</v>
      </c>
      <c r="B439" s="215" t="s">
        <v>486</v>
      </c>
      <c r="C439" s="54" t="s">
        <v>34</v>
      </c>
      <c r="D439" s="216" t="s">
        <v>409</v>
      </c>
      <c r="E439" s="56" t="s">
        <v>471</v>
      </c>
      <c r="F439" s="56" t="s">
        <v>36</v>
      </c>
      <c r="G439" s="125">
        <v>44805</v>
      </c>
      <c r="H439" s="125">
        <v>44986</v>
      </c>
      <c r="I439" s="57">
        <v>26250</v>
      </c>
      <c r="J439" s="58">
        <v>0</v>
      </c>
      <c r="K439" s="122">
        <v>25</v>
      </c>
      <c r="L439" s="121">
        <f t="shared" si="144"/>
        <v>753.375</v>
      </c>
      <c r="M439" s="122">
        <f t="shared" si="145"/>
        <v>1863.7499999999998</v>
      </c>
      <c r="N439" s="57">
        <f t="shared" si="146"/>
        <v>301.875</v>
      </c>
      <c r="O439" s="57">
        <f t="shared" si="147"/>
        <v>798</v>
      </c>
      <c r="P439" s="57">
        <f t="shared" si="148"/>
        <v>1861.1250000000002</v>
      </c>
      <c r="Q439" s="59">
        <v>1512.45</v>
      </c>
      <c r="R439" s="57">
        <f t="shared" si="149"/>
        <v>5578.125</v>
      </c>
      <c r="S439" s="57">
        <f t="shared" si="150"/>
        <v>3088.8249999999998</v>
      </c>
      <c r="T439" s="57">
        <f t="shared" si="151"/>
        <v>4026.75</v>
      </c>
      <c r="U439" s="60">
        <f t="shared" si="152"/>
        <v>23161.174999999999</v>
      </c>
      <c r="V439" s="61">
        <v>112</v>
      </c>
    </row>
    <row r="440" spans="1:22" s="21" customFormat="1" ht="30" customHeight="1" x14ac:dyDescent="0.3">
      <c r="A440" s="54">
        <v>72</v>
      </c>
      <c r="B440" s="215" t="s">
        <v>487</v>
      </c>
      <c r="C440" s="54" t="s">
        <v>38</v>
      </c>
      <c r="D440" s="216" t="s">
        <v>409</v>
      </c>
      <c r="E440" s="56" t="s">
        <v>471</v>
      </c>
      <c r="F440" s="56" t="s">
        <v>36</v>
      </c>
      <c r="G440" s="46">
        <v>44774</v>
      </c>
      <c r="H440" s="46">
        <v>44958</v>
      </c>
      <c r="I440" s="57">
        <v>26250</v>
      </c>
      <c r="J440" s="58">
        <v>0</v>
      </c>
      <c r="K440" s="122">
        <v>25</v>
      </c>
      <c r="L440" s="121">
        <f t="shared" si="144"/>
        <v>753.375</v>
      </c>
      <c r="M440" s="122">
        <f t="shared" si="145"/>
        <v>1863.7499999999998</v>
      </c>
      <c r="N440" s="57">
        <f t="shared" si="146"/>
        <v>301.875</v>
      </c>
      <c r="O440" s="57">
        <f t="shared" si="147"/>
        <v>798</v>
      </c>
      <c r="P440" s="57">
        <f t="shared" si="148"/>
        <v>1861.1250000000002</v>
      </c>
      <c r="Q440" s="59">
        <v>0</v>
      </c>
      <c r="R440" s="57">
        <f t="shared" si="149"/>
        <v>5578.125</v>
      </c>
      <c r="S440" s="57">
        <f t="shared" si="150"/>
        <v>1576.375</v>
      </c>
      <c r="T440" s="57">
        <f t="shared" si="151"/>
        <v>4026.75</v>
      </c>
      <c r="U440" s="60">
        <f t="shared" si="152"/>
        <v>24673.625</v>
      </c>
      <c r="V440" s="61">
        <v>112</v>
      </c>
    </row>
    <row r="441" spans="1:22" s="21" customFormat="1" ht="30" customHeight="1" x14ac:dyDescent="0.3">
      <c r="A441" s="54">
        <v>73</v>
      </c>
      <c r="B441" s="215" t="s">
        <v>488</v>
      </c>
      <c r="C441" s="54" t="s">
        <v>38</v>
      </c>
      <c r="D441" s="216" t="s">
        <v>409</v>
      </c>
      <c r="E441" s="56" t="s">
        <v>471</v>
      </c>
      <c r="F441" s="56" t="s">
        <v>36</v>
      </c>
      <c r="G441" s="46">
        <v>44866</v>
      </c>
      <c r="H441" s="46">
        <v>45047</v>
      </c>
      <c r="I441" s="57">
        <v>26250</v>
      </c>
      <c r="J441" s="58">
        <v>0</v>
      </c>
      <c r="K441" s="122">
        <v>25</v>
      </c>
      <c r="L441" s="121">
        <f t="shared" si="144"/>
        <v>753.375</v>
      </c>
      <c r="M441" s="122">
        <f t="shared" si="145"/>
        <v>1863.7499999999998</v>
      </c>
      <c r="N441" s="57">
        <f t="shared" si="146"/>
        <v>301.875</v>
      </c>
      <c r="O441" s="57">
        <f t="shared" si="147"/>
        <v>798</v>
      </c>
      <c r="P441" s="57">
        <f t="shared" si="148"/>
        <v>1861.1250000000002</v>
      </c>
      <c r="Q441" s="59">
        <v>0</v>
      </c>
      <c r="R441" s="57">
        <f t="shared" si="149"/>
        <v>5578.125</v>
      </c>
      <c r="S441" s="57">
        <f t="shared" si="150"/>
        <v>1576.375</v>
      </c>
      <c r="T441" s="57">
        <f t="shared" si="151"/>
        <v>4026.75</v>
      </c>
      <c r="U441" s="60">
        <f t="shared" si="152"/>
        <v>24673.625</v>
      </c>
      <c r="V441" s="61">
        <v>112</v>
      </c>
    </row>
    <row r="442" spans="1:22" s="21" customFormat="1" ht="30" customHeight="1" x14ac:dyDescent="0.3">
      <c r="A442" s="54">
        <v>74</v>
      </c>
      <c r="B442" s="215" t="s">
        <v>489</v>
      </c>
      <c r="C442" s="54" t="s">
        <v>34</v>
      </c>
      <c r="D442" s="216" t="s">
        <v>409</v>
      </c>
      <c r="E442" s="56" t="s">
        <v>471</v>
      </c>
      <c r="F442" s="56" t="s">
        <v>36</v>
      </c>
      <c r="G442" s="46">
        <v>44866</v>
      </c>
      <c r="H442" s="46">
        <v>45047</v>
      </c>
      <c r="I442" s="57">
        <v>26250</v>
      </c>
      <c r="J442" s="58">
        <v>0</v>
      </c>
      <c r="K442" s="122">
        <v>25</v>
      </c>
      <c r="L442" s="121">
        <f t="shared" si="144"/>
        <v>753.375</v>
      </c>
      <c r="M442" s="122">
        <f t="shared" si="145"/>
        <v>1863.7499999999998</v>
      </c>
      <c r="N442" s="57">
        <f t="shared" si="146"/>
        <v>301.875</v>
      </c>
      <c r="O442" s="57">
        <f t="shared" si="147"/>
        <v>798</v>
      </c>
      <c r="P442" s="57">
        <f t="shared" si="148"/>
        <v>1861.1250000000002</v>
      </c>
      <c r="Q442" s="59">
        <v>0</v>
      </c>
      <c r="R442" s="57">
        <f t="shared" si="149"/>
        <v>5578.125</v>
      </c>
      <c r="S442" s="57">
        <f t="shared" si="150"/>
        <v>1576.375</v>
      </c>
      <c r="T442" s="57">
        <f t="shared" si="151"/>
        <v>4026.75</v>
      </c>
      <c r="U442" s="60">
        <f t="shared" si="152"/>
        <v>24673.625</v>
      </c>
      <c r="V442" s="61">
        <v>112</v>
      </c>
    </row>
    <row r="443" spans="1:22" s="21" customFormat="1" ht="30" customHeight="1" x14ac:dyDescent="0.3">
      <c r="A443" s="54">
        <v>75</v>
      </c>
      <c r="B443" s="215" t="s">
        <v>490</v>
      </c>
      <c r="C443" s="54" t="s">
        <v>38</v>
      </c>
      <c r="D443" s="216" t="s">
        <v>409</v>
      </c>
      <c r="E443" s="56" t="s">
        <v>471</v>
      </c>
      <c r="F443" s="56" t="s">
        <v>36</v>
      </c>
      <c r="G443" s="46">
        <v>44866</v>
      </c>
      <c r="H443" s="46">
        <v>45047</v>
      </c>
      <c r="I443" s="57">
        <v>26250</v>
      </c>
      <c r="J443" s="58">
        <v>0</v>
      </c>
      <c r="K443" s="122">
        <v>25</v>
      </c>
      <c r="L443" s="121">
        <f t="shared" si="144"/>
        <v>753.375</v>
      </c>
      <c r="M443" s="122">
        <f t="shared" si="145"/>
        <v>1863.7499999999998</v>
      </c>
      <c r="N443" s="57">
        <f t="shared" si="146"/>
        <v>301.875</v>
      </c>
      <c r="O443" s="57">
        <f t="shared" si="147"/>
        <v>798</v>
      </c>
      <c r="P443" s="57">
        <f t="shared" si="148"/>
        <v>1861.1250000000002</v>
      </c>
      <c r="Q443" s="59">
        <v>3024.9</v>
      </c>
      <c r="R443" s="57">
        <f t="shared" si="149"/>
        <v>5578.125</v>
      </c>
      <c r="S443" s="57">
        <f t="shared" si="150"/>
        <v>4601.2749999999996</v>
      </c>
      <c r="T443" s="57">
        <f t="shared" si="151"/>
        <v>4026.75</v>
      </c>
      <c r="U443" s="60">
        <f t="shared" si="152"/>
        <v>21648.724999999999</v>
      </c>
      <c r="V443" s="61">
        <v>112</v>
      </c>
    </row>
    <row r="444" spans="1:22" s="21" customFormat="1" ht="30" customHeight="1" x14ac:dyDescent="0.3">
      <c r="A444" s="54">
        <v>76</v>
      </c>
      <c r="B444" s="215" t="s">
        <v>491</v>
      </c>
      <c r="C444" s="54" t="s">
        <v>38</v>
      </c>
      <c r="D444" s="216" t="s">
        <v>409</v>
      </c>
      <c r="E444" s="56" t="s">
        <v>471</v>
      </c>
      <c r="F444" s="56" t="s">
        <v>36</v>
      </c>
      <c r="G444" s="125">
        <v>44774</v>
      </c>
      <c r="H444" s="125">
        <v>44958</v>
      </c>
      <c r="I444" s="57">
        <v>26250</v>
      </c>
      <c r="J444" s="58">
        <v>0</v>
      </c>
      <c r="K444" s="122">
        <v>25</v>
      </c>
      <c r="L444" s="121">
        <f t="shared" si="144"/>
        <v>753.375</v>
      </c>
      <c r="M444" s="122">
        <f t="shared" si="145"/>
        <v>1863.7499999999998</v>
      </c>
      <c r="N444" s="57">
        <f t="shared" si="146"/>
        <v>301.875</v>
      </c>
      <c r="O444" s="57">
        <f t="shared" si="147"/>
        <v>798</v>
      </c>
      <c r="P444" s="57">
        <f t="shared" si="148"/>
        <v>1861.1250000000002</v>
      </c>
      <c r="Q444" s="59">
        <v>0</v>
      </c>
      <c r="R444" s="57">
        <f t="shared" si="149"/>
        <v>5578.125</v>
      </c>
      <c r="S444" s="57">
        <f t="shared" si="150"/>
        <v>1576.375</v>
      </c>
      <c r="T444" s="57">
        <f t="shared" si="151"/>
        <v>4026.75</v>
      </c>
      <c r="U444" s="60">
        <f t="shared" si="152"/>
        <v>24673.625</v>
      </c>
      <c r="V444" s="61">
        <v>112</v>
      </c>
    </row>
    <row r="445" spans="1:22" s="21" customFormat="1" ht="30" customHeight="1" x14ac:dyDescent="0.3">
      <c r="A445" s="54">
        <v>77</v>
      </c>
      <c r="B445" s="215" t="s">
        <v>492</v>
      </c>
      <c r="C445" s="54" t="s">
        <v>34</v>
      </c>
      <c r="D445" s="216" t="s">
        <v>409</v>
      </c>
      <c r="E445" s="56" t="s">
        <v>471</v>
      </c>
      <c r="F445" s="56" t="s">
        <v>36</v>
      </c>
      <c r="G445" s="46">
        <v>44866</v>
      </c>
      <c r="H445" s="46">
        <v>45047</v>
      </c>
      <c r="I445" s="57">
        <v>26250</v>
      </c>
      <c r="J445" s="58">
        <v>0</v>
      </c>
      <c r="K445" s="122">
        <v>25</v>
      </c>
      <c r="L445" s="121">
        <f t="shared" si="144"/>
        <v>753.375</v>
      </c>
      <c r="M445" s="122">
        <f t="shared" si="145"/>
        <v>1863.7499999999998</v>
      </c>
      <c r="N445" s="57">
        <f t="shared" si="146"/>
        <v>301.875</v>
      </c>
      <c r="O445" s="57">
        <f t="shared" si="147"/>
        <v>798</v>
      </c>
      <c r="P445" s="57">
        <f t="shared" si="148"/>
        <v>1861.1250000000002</v>
      </c>
      <c r="Q445" s="59">
        <v>0</v>
      </c>
      <c r="R445" s="57">
        <f t="shared" si="149"/>
        <v>5578.125</v>
      </c>
      <c r="S445" s="57">
        <f t="shared" si="150"/>
        <v>1576.375</v>
      </c>
      <c r="T445" s="57">
        <f t="shared" si="151"/>
        <v>4026.75</v>
      </c>
      <c r="U445" s="60">
        <f t="shared" si="152"/>
        <v>24673.625</v>
      </c>
      <c r="V445" s="61">
        <v>112</v>
      </c>
    </row>
    <row r="446" spans="1:22" s="21" customFormat="1" ht="30" customHeight="1" x14ac:dyDescent="0.3">
      <c r="A446" s="54">
        <v>78</v>
      </c>
      <c r="B446" s="385" t="s">
        <v>493</v>
      </c>
      <c r="C446" s="54" t="s">
        <v>38</v>
      </c>
      <c r="D446" s="216" t="s">
        <v>409</v>
      </c>
      <c r="E446" s="56" t="s">
        <v>471</v>
      </c>
      <c r="F446" s="56" t="s">
        <v>36</v>
      </c>
      <c r="G446" s="46">
        <v>44866</v>
      </c>
      <c r="H446" s="46">
        <v>45047</v>
      </c>
      <c r="I446" s="57">
        <v>26250</v>
      </c>
      <c r="J446" s="58">
        <v>0</v>
      </c>
      <c r="K446" s="122">
        <v>25</v>
      </c>
      <c r="L446" s="121">
        <f t="shared" si="144"/>
        <v>753.375</v>
      </c>
      <c r="M446" s="122">
        <f t="shared" si="145"/>
        <v>1863.7499999999998</v>
      </c>
      <c r="N446" s="57">
        <f t="shared" si="146"/>
        <v>301.875</v>
      </c>
      <c r="O446" s="57">
        <f t="shared" si="147"/>
        <v>798</v>
      </c>
      <c r="P446" s="57">
        <f t="shared" si="148"/>
        <v>1861.1250000000002</v>
      </c>
      <c r="Q446" s="59">
        <v>0</v>
      </c>
      <c r="R446" s="57">
        <f t="shared" si="149"/>
        <v>5578.125</v>
      </c>
      <c r="S446" s="57">
        <f t="shared" si="150"/>
        <v>1576.375</v>
      </c>
      <c r="T446" s="57">
        <f t="shared" si="151"/>
        <v>4026.75</v>
      </c>
      <c r="U446" s="60">
        <f t="shared" si="152"/>
        <v>24673.625</v>
      </c>
      <c r="V446" s="61">
        <v>112</v>
      </c>
    </row>
    <row r="447" spans="1:22" s="21" customFormat="1" ht="30" customHeight="1" x14ac:dyDescent="0.3">
      <c r="A447" s="54">
        <v>79</v>
      </c>
      <c r="B447" s="215" t="s">
        <v>494</v>
      </c>
      <c r="C447" s="54" t="s">
        <v>34</v>
      </c>
      <c r="D447" s="216" t="s">
        <v>409</v>
      </c>
      <c r="E447" s="56" t="s">
        <v>471</v>
      </c>
      <c r="F447" s="56" t="s">
        <v>36</v>
      </c>
      <c r="G447" s="46">
        <v>44866</v>
      </c>
      <c r="H447" s="46">
        <v>45047</v>
      </c>
      <c r="I447" s="57">
        <v>26250</v>
      </c>
      <c r="J447" s="58">
        <v>0</v>
      </c>
      <c r="K447" s="122">
        <v>25</v>
      </c>
      <c r="L447" s="121">
        <f>+I447*2.87%</f>
        <v>753.375</v>
      </c>
      <c r="M447" s="122">
        <f>+I447*7.1%</f>
        <v>1863.7499999999998</v>
      </c>
      <c r="N447" s="57">
        <f>+I447*1.15%</f>
        <v>301.875</v>
      </c>
      <c r="O447" s="57">
        <f>+I447*3.04%</f>
        <v>798</v>
      </c>
      <c r="P447" s="57">
        <f>+I447*7.09%</f>
        <v>1861.1250000000002</v>
      </c>
      <c r="Q447" s="59">
        <v>0</v>
      </c>
      <c r="R447" s="57">
        <f>SUM(L447,M447,N447,O447,P447)</f>
        <v>5578.125</v>
      </c>
      <c r="S447" s="57">
        <f>SUM(J447,K447,L447,O447,Q447)</f>
        <v>1576.375</v>
      </c>
      <c r="T447" s="57">
        <f>SUM(M447,N447,P447)</f>
        <v>4026.75</v>
      </c>
      <c r="U447" s="60">
        <f>I447-S447</f>
        <v>24673.625</v>
      </c>
      <c r="V447" s="61">
        <v>112</v>
      </c>
    </row>
    <row r="448" spans="1:22" s="21" customFormat="1" ht="30" customHeight="1" x14ac:dyDescent="0.3">
      <c r="A448" s="54">
        <v>80</v>
      </c>
      <c r="B448" s="215" t="s">
        <v>495</v>
      </c>
      <c r="C448" s="54" t="s">
        <v>34</v>
      </c>
      <c r="D448" s="216" t="s">
        <v>409</v>
      </c>
      <c r="E448" s="56" t="s">
        <v>471</v>
      </c>
      <c r="F448" s="56" t="s">
        <v>36</v>
      </c>
      <c r="G448" s="46">
        <v>44866</v>
      </c>
      <c r="H448" s="46">
        <v>45047</v>
      </c>
      <c r="I448" s="57">
        <v>26250</v>
      </c>
      <c r="J448" s="58">
        <v>0</v>
      </c>
      <c r="K448" s="122">
        <v>25</v>
      </c>
      <c r="L448" s="121">
        <f>+I448*2.87%</f>
        <v>753.375</v>
      </c>
      <c r="M448" s="122">
        <f>+I448*7.1%</f>
        <v>1863.7499999999998</v>
      </c>
      <c r="N448" s="57">
        <f>+I448*1.15%</f>
        <v>301.875</v>
      </c>
      <c r="O448" s="57">
        <f>+I448*3.04%</f>
        <v>798</v>
      </c>
      <c r="P448" s="57">
        <f>+I448*7.09%</f>
        <v>1861.1250000000002</v>
      </c>
      <c r="Q448" s="59">
        <v>0</v>
      </c>
      <c r="R448" s="57">
        <f>SUM(L448,M448,N448,O448,P448)</f>
        <v>5578.125</v>
      </c>
      <c r="S448" s="57">
        <f>SUM(J448,K448,L448,O448,Q448)</f>
        <v>1576.375</v>
      </c>
      <c r="T448" s="57">
        <f>SUM(M448,N448,P448)</f>
        <v>4026.75</v>
      </c>
      <c r="U448" s="60">
        <f>I448-S448</f>
        <v>24673.625</v>
      </c>
      <c r="V448" s="61">
        <v>112</v>
      </c>
    </row>
    <row r="449" spans="1:22" s="21" customFormat="1" ht="30" customHeight="1" x14ac:dyDescent="0.3">
      <c r="A449" s="54">
        <v>81</v>
      </c>
      <c r="B449" s="215" t="s">
        <v>496</v>
      </c>
      <c r="C449" s="54" t="s">
        <v>34</v>
      </c>
      <c r="D449" s="216" t="s">
        <v>409</v>
      </c>
      <c r="E449" s="56" t="s">
        <v>471</v>
      </c>
      <c r="F449" s="56" t="s">
        <v>36</v>
      </c>
      <c r="G449" s="46">
        <v>44866</v>
      </c>
      <c r="H449" s="46">
        <v>45047</v>
      </c>
      <c r="I449" s="57">
        <v>26250</v>
      </c>
      <c r="J449" s="58">
        <v>0</v>
      </c>
      <c r="K449" s="122">
        <v>25</v>
      </c>
      <c r="L449" s="121">
        <f>+I449*2.87%</f>
        <v>753.375</v>
      </c>
      <c r="M449" s="122">
        <f>+I449*7.1%</f>
        <v>1863.7499999999998</v>
      </c>
      <c r="N449" s="57">
        <f>+I449*1.15%</f>
        <v>301.875</v>
      </c>
      <c r="O449" s="57">
        <f>+I449*3.04%</f>
        <v>798</v>
      </c>
      <c r="P449" s="57">
        <f>+I449*7.09%</f>
        <v>1861.1250000000002</v>
      </c>
      <c r="Q449" s="59">
        <v>0</v>
      </c>
      <c r="R449" s="57">
        <f>SUM(L449,M449,N449,O449,P449)</f>
        <v>5578.125</v>
      </c>
      <c r="S449" s="57">
        <f>SUM(J449,K449,L449,O449,Q449)</f>
        <v>1576.375</v>
      </c>
      <c r="T449" s="57">
        <f>SUM(M449,N449,P449)</f>
        <v>4026.75</v>
      </c>
      <c r="U449" s="60">
        <f>I449-S449</f>
        <v>24673.625</v>
      </c>
      <c r="V449" s="61">
        <v>112</v>
      </c>
    </row>
    <row r="450" spans="1:22" s="21" customFormat="1" ht="30" customHeight="1" x14ac:dyDescent="0.3">
      <c r="A450" s="54">
        <v>82</v>
      </c>
      <c r="B450" s="215" t="s">
        <v>497</v>
      </c>
      <c r="C450" s="54" t="s">
        <v>34</v>
      </c>
      <c r="D450" s="216" t="s">
        <v>409</v>
      </c>
      <c r="E450" s="56" t="s">
        <v>471</v>
      </c>
      <c r="F450" s="56" t="s">
        <v>36</v>
      </c>
      <c r="G450" s="125">
        <v>44805</v>
      </c>
      <c r="H450" s="125">
        <v>44986</v>
      </c>
      <c r="I450" s="315">
        <v>26250</v>
      </c>
      <c r="J450" s="58">
        <v>0</v>
      </c>
      <c r="K450" s="122">
        <v>25</v>
      </c>
      <c r="L450" s="121">
        <f t="shared" ref="L450:L457" si="153">+I450*2.87%</f>
        <v>753.375</v>
      </c>
      <c r="M450" s="122">
        <f t="shared" ref="M450:M457" si="154">+I450*7.1%</f>
        <v>1863.7499999999998</v>
      </c>
      <c r="N450" s="57">
        <f t="shared" ref="N450:N457" si="155">+I450*1.15%</f>
        <v>301.875</v>
      </c>
      <c r="O450" s="57">
        <f t="shared" ref="O450:O457" si="156">+I450*3.04%</f>
        <v>798</v>
      </c>
      <c r="P450" s="57">
        <f t="shared" ref="P450:P457" si="157">+I450*7.09%</f>
        <v>1861.1250000000002</v>
      </c>
      <c r="Q450" s="59">
        <v>0</v>
      </c>
      <c r="R450" s="57">
        <f t="shared" ref="R450:R457" si="158">SUM(L450,M450,N450,O450,P450)</f>
        <v>5578.125</v>
      </c>
      <c r="S450" s="57">
        <f t="shared" ref="S450:S457" si="159">SUM(J450,K450,L450,O450,Q450)</f>
        <v>1576.375</v>
      </c>
      <c r="T450" s="57">
        <f t="shared" ref="T450:T457" si="160">SUM(M450,N450,P450)</f>
        <v>4026.75</v>
      </c>
      <c r="U450" s="60">
        <f t="shared" si="152"/>
        <v>24673.625</v>
      </c>
      <c r="V450" s="61">
        <v>112</v>
      </c>
    </row>
    <row r="451" spans="1:22" s="21" customFormat="1" ht="30" customHeight="1" x14ac:dyDescent="0.3">
      <c r="A451" s="54">
        <v>83</v>
      </c>
      <c r="B451" s="215" t="s">
        <v>498</v>
      </c>
      <c r="C451" s="54" t="s">
        <v>34</v>
      </c>
      <c r="D451" s="216" t="s">
        <v>409</v>
      </c>
      <c r="E451" s="56" t="s">
        <v>471</v>
      </c>
      <c r="F451" s="56" t="s">
        <v>36</v>
      </c>
      <c r="G451" s="125">
        <v>44805</v>
      </c>
      <c r="H451" s="125">
        <v>44986</v>
      </c>
      <c r="I451" s="315">
        <v>26250</v>
      </c>
      <c r="J451" s="58">
        <v>0</v>
      </c>
      <c r="K451" s="122">
        <v>25</v>
      </c>
      <c r="L451" s="121">
        <f t="shared" si="153"/>
        <v>753.375</v>
      </c>
      <c r="M451" s="122">
        <f t="shared" si="154"/>
        <v>1863.7499999999998</v>
      </c>
      <c r="N451" s="57">
        <f t="shared" si="155"/>
        <v>301.875</v>
      </c>
      <c r="O451" s="57">
        <f t="shared" si="156"/>
        <v>798</v>
      </c>
      <c r="P451" s="57">
        <f t="shared" si="157"/>
        <v>1861.1250000000002</v>
      </c>
      <c r="Q451" s="59">
        <v>0</v>
      </c>
      <c r="R451" s="57">
        <f t="shared" si="158"/>
        <v>5578.125</v>
      </c>
      <c r="S451" s="57">
        <f t="shared" si="159"/>
        <v>1576.375</v>
      </c>
      <c r="T451" s="57">
        <f t="shared" si="160"/>
        <v>4026.75</v>
      </c>
      <c r="U451" s="60">
        <f t="shared" si="152"/>
        <v>24673.625</v>
      </c>
      <c r="V451" s="61">
        <v>112</v>
      </c>
    </row>
    <row r="452" spans="1:22" s="21" customFormat="1" ht="30" customHeight="1" x14ac:dyDescent="0.3">
      <c r="A452" s="54">
        <v>84</v>
      </c>
      <c r="B452" s="215" t="s">
        <v>499</v>
      </c>
      <c r="C452" s="54" t="s">
        <v>38</v>
      </c>
      <c r="D452" s="216" t="s">
        <v>409</v>
      </c>
      <c r="E452" s="56" t="s">
        <v>471</v>
      </c>
      <c r="F452" s="56" t="s">
        <v>36</v>
      </c>
      <c r="G452" s="46">
        <v>44743</v>
      </c>
      <c r="H452" s="46">
        <v>44927</v>
      </c>
      <c r="I452" s="315">
        <v>26250</v>
      </c>
      <c r="J452" s="58">
        <v>0</v>
      </c>
      <c r="K452" s="122">
        <v>25</v>
      </c>
      <c r="L452" s="121">
        <f>+I452*2.87%</f>
        <v>753.375</v>
      </c>
      <c r="M452" s="122">
        <f>+I452*7.1%</f>
        <v>1863.7499999999998</v>
      </c>
      <c r="N452" s="57">
        <f>+I452*1.15%</f>
        <v>301.875</v>
      </c>
      <c r="O452" s="57">
        <f>+I452*3.04%</f>
        <v>798</v>
      </c>
      <c r="P452" s="57">
        <f>+I452*7.09%</f>
        <v>1861.1250000000002</v>
      </c>
      <c r="Q452" s="59">
        <v>0</v>
      </c>
      <c r="R452" s="57">
        <f>SUM(L452,M452,N452,O452,P452)</f>
        <v>5578.125</v>
      </c>
      <c r="S452" s="57">
        <f>SUM(J452,K452,L452,O452,Q452)</f>
        <v>1576.375</v>
      </c>
      <c r="T452" s="57">
        <f>SUM(M452,N452,P452)</f>
        <v>4026.75</v>
      </c>
      <c r="U452" s="60">
        <f>I452-S452</f>
        <v>24673.625</v>
      </c>
      <c r="V452" s="61">
        <v>112</v>
      </c>
    </row>
    <row r="453" spans="1:22" s="21" customFormat="1" ht="30" customHeight="1" x14ac:dyDescent="0.3">
      <c r="A453" s="54">
        <v>85</v>
      </c>
      <c r="B453" s="215" t="s">
        <v>500</v>
      </c>
      <c r="C453" s="54" t="s">
        <v>34</v>
      </c>
      <c r="D453" s="216" t="s">
        <v>409</v>
      </c>
      <c r="E453" s="56" t="s">
        <v>471</v>
      </c>
      <c r="F453" s="56" t="s">
        <v>36</v>
      </c>
      <c r="G453" s="46">
        <v>44743</v>
      </c>
      <c r="H453" s="46">
        <v>44927</v>
      </c>
      <c r="I453" s="315">
        <v>26250</v>
      </c>
      <c r="J453" s="58">
        <v>0</v>
      </c>
      <c r="K453" s="122">
        <v>25</v>
      </c>
      <c r="L453" s="121">
        <f>+I453*2.87%</f>
        <v>753.375</v>
      </c>
      <c r="M453" s="122">
        <f>+I453*7.1%</f>
        <v>1863.7499999999998</v>
      </c>
      <c r="N453" s="57">
        <f>+I453*1.15%</f>
        <v>301.875</v>
      </c>
      <c r="O453" s="57">
        <f>+I453*3.04%</f>
        <v>798</v>
      </c>
      <c r="P453" s="57">
        <f>+I453*7.09%</f>
        <v>1861.1250000000002</v>
      </c>
      <c r="Q453" s="59">
        <v>0</v>
      </c>
      <c r="R453" s="57">
        <f>SUM(L453,M453,N453,O453,P453)</f>
        <v>5578.125</v>
      </c>
      <c r="S453" s="57">
        <f>SUM(J453,K453,L453,O453,Q453)</f>
        <v>1576.375</v>
      </c>
      <c r="T453" s="57">
        <f>SUM(M453,N453,P453)</f>
        <v>4026.75</v>
      </c>
      <c r="U453" s="60">
        <f>I453-S453</f>
        <v>24673.625</v>
      </c>
      <c r="V453" s="61">
        <v>112</v>
      </c>
    </row>
    <row r="454" spans="1:22" s="21" customFormat="1" ht="30" customHeight="1" x14ac:dyDescent="0.3">
      <c r="A454" s="54">
        <v>86</v>
      </c>
      <c r="B454" s="215" t="s">
        <v>501</v>
      </c>
      <c r="C454" s="54" t="s">
        <v>34</v>
      </c>
      <c r="D454" s="216" t="s">
        <v>409</v>
      </c>
      <c r="E454" s="56" t="s">
        <v>471</v>
      </c>
      <c r="F454" s="56" t="s">
        <v>36</v>
      </c>
      <c r="G454" s="125">
        <v>44805</v>
      </c>
      <c r="H454" s="125">
        <v>44986</v>
      </c>
      <c r="I454" s="315">
        <v>26250</v>
      </c>
      <c r="J454" s="58">
        <v>0</v>
      </c>
      <c r="K454" s="122">
        <v>25</v>
      </c>
      <c r="L454" s="121">
        <f t="shared" si="153"/>
        <v>753.375</v>
      </c>
      <c r="M454" s="122">
        <f t="shared" si="154"/>
        <v>1863.7499999999998</v>
      </c>
      <c r="N454" s="57">
        <f t="shared" si="155"/>
        <v>301.875</v>
      </c>
      <c r="O454" s="57">
        <f t="shared" si="156"/>
        <v>798</v>
      </c>
      <c r="P454" s="57">
        <f t="shared" si="157"/>
        <v>1861.1250000000002</v>
      </c>
      <c r="Q454" s="59">
        <v>0</v>
      </c>
      <c r="R454" s="57">
        <f t="shared" si="158"/>
        <v>5578.125</v>
      </c>
      <c r="S454" s="57">
        <f t="shared" si="159"/>
        <v>1576.375</v>
      </c>
      <c r="T454" s="57">
        <f t="shared" si="160"/>
        <v>4026.75</v>
      </c>
      <c r="U454" s="60">
        <f t="shared" si="152"/>
        <v>24673.625</v>
      </c>
      <c r="V454" s="61">
        <v>112</v>
      </c>
    </row>
    <row r="455" spans="1:22" s="21" customFormat="1" ht="30" customHeight="1" x14ac:dyDescent="0.3">
      <c r="A455" s="54">
        <v>87</v>
      </c>
      <c r="B455" s="215" t="s">
        <v>502</v>
      </c>
      <c r="C455" s="54" t="s">
        <v>38</v>
      </c>
      <c r="D455" s="216" t="s">
        <v>409</v>
      </c>
      <c r="E455" s="56" t="s">
        <v>471</v>
      </c>
      <c r="F455" s="56" t="s">
        <v>36</v>
      </c>
      <c r="G455" s="125">
        <v>44805</v>
      </c>
      <c r="H455" s="125">
        <v>44986</v>
      </c>
      <c r="I455" s="315">
        <v>26250</v>
      </c>
      <c r="J455" s="58">
        <v>0</v>
      </c>
      <c r="K455" s="122">
        <v>25</v>
      </c>
      <c r="L455" s="121">
        <f t="shared" si="153"/>
        <v>753.375</v>
      </c>
      <c r="M455" s="122">
        <f t="shared" si="154"/>
        <v>1863.7499999999998</v>
      </c>
      <c r="N455" s="57">
        <f t="shared" si="155"/>
        <v>301.875</v>
      </c>
      <c r="O455" s="57">
        <f t="shared" si="156"/>
        <v>798</v>
      </c>
      <c r="P455" s="57">
        <f t="shared" si="157"/>
        <v>1861.1250000000002</v>
      </c>
      <c r="Q455" s="59">
        <v>0</v>
      </c>
      <c r="R455" s="57">
        <f t="shared" si="158"/>
        <v>5578.125</v>
      </c>
      <c r="S455" s="57">
        <f t="shared" si="159"/>
        <v>1576.375</v>
      </c>
      <c r="T455" s="57">
        <f t="shared" si="160"/>
        <v>4026.75</v>
      </c>
      <c r="U455" s="60">
        <f t="shared" si="152"/>
        <v>24673.625</v>
      </c>
      <c r="V455" s="61">
        <v>112</v>
      </c>
    </row>
    <row r="456" spans="1:22" s="21" customFormat="1" ht="30" customHeight="1" x14ac:dyDescent="0.3">
      <c r="A456" s="54">
        <v>88</v>
      </c>
      <c r="B456" s="215" t="s">
        <v>503</v>
      </c>
      <c r="C456" s="54" t="s">
        <v>34</v>
      </c>
      <c r="D456" s="216" t="s">
        <v>409</v>
      </c>
      <c r="E456" s="56" t="s">
        <v>471</v>
      </c>
      <c r="F456" s="56" t="s">
        <v>36</v>
      </c>
      <c r="G456" s="125">
        <v>44805</v>
      </c>
      <c r="H456" s="125">
        <v>44986</v>
      </c>
      <c r="I456" s="315">
        <v>26250</v>
      </c>
      <c r="J456" s="58">
        <v>0</v>
      </c>
      <c r="K456" s="122">
        <v>25</v>
      </c>
      <c r="L456" s="121">
        <f t="shared" si="153"/>
        <v>753.375</v>
      </c>
      <c r="M456" s="122">
        <f t="shared" si="154"/>
        <v>1863.7499999999998</v>
      </c>
      <c r="N456" s="57">
        <f t="shared" si="155"/>
        <v>301.875</v>
      </c>
      <c r="O456" s="57">
        <f t="shared" si="156"/>
        <v>798</v>
      </c>
      <c r="P456" s="57">
        <f t="shared" si="157"/>
        <v>1861.1250000000002</v>
      </c>
      <c r="Q456" s="59">
        <v>0</v>
      </c>
      <c r="R456" s="57">
        <f t="shared" si="158"/>
        <v>5578.125</v>
      </c>
      <c r="S456" s="57">
        <f t="shared" si="159"/>
        <v>1576.375</v>
      </c>
      <c r="T456" s="57">
        <f t="shared" si="160"/>
        <v>4026.75</v>
      </c>
      <c r="U456" s="60">
        <f t="shared" si="152"/>
        <v>24673.625</v>
      </c>
      <c r="V456" s="61">
        <v>112</v>
      </c>
    </row>
    <row r="457" spans="1:22" s="21" customFormat="1" ht="30" customHeight="1" thickBot="1" x14ac:dyDescent="0.35">
      <c r="A457" s="100">
        <v>89</v>
      </c>
      <c r="B457" s="218" t="s">
        <v>504</v>
      </c>
      <c r="C457" s="100" t="s">
        <v>38</v>
      </c>
      <c r="D457" s="364" t="s">
        <v>409</v>
      </c>
      <c r="E457" s="98" t="s">
        <v>471</v>
      </c>
      <c r="F457" s="98" t="s">
        <v>36</v>
      </c>
      <c r="G457" s="195">
        <v>44805</v>
      </c>
      <c r="H457" s="195">
        <v>44986</v>
      </c>
      <c r="I457" s="315">
        <v>26250</v>
      </c>
      <c r="J457" s="58">
        <v>0</v>
      </c>
      <c r="K457" s="122">
        <v>25</v>
      </c>
      <c r="L457" s="121">
        <f t="shared" si="153"/>
        <v>753.375</v>
      </c>
      <c r="M457" s="122">
        <f t="shared" si="154"/>
        <v>1863.7499999999998</v>
      </c>
      <c r="N457" s="57">
        <f t="shared" si="155"/>
        <v>301.875</v>
      </c>
      <c r="O457" s="57">
        <f t="shared" si="156"/>
        <v>798</v>
      </c>
      <c r="P457" s="57">
        <f t="shared" si="157"/>
        <v>1861.1250000000002</v>
      </c>
      <c r="Q457" s="59">
        <v>0</v>
      </c>
      <c r="R457" s="57">
        <f t="shared" si="158"/>
        <v>5578.125</v>
      </c>
      <c r="S457" s="57">
        <f t="shared" si="159"/>
        <v>1576.375</v>
      </c>
      <c r="T457" s="57">
        <f t="shared" si="160"/>
        <v>4026.75</v>
      </c>
      <c r="U457" s="60">
        <f t="shared" si="152"/>
        <v>24673.625</v>
      </c>
      <c r="V457" s="61">
        <v>112</v>
      </c>
    </row>
    <row r="458" spans="1:22" s="387" customFormat="1" ht="15" customHeight="1" thickBot="1" x14ac:dyDescent="0.35">
      <c r="A458" s="164"/>
      <c r="B458" s="165"/>
      <c r="C458" s="165"/>
      <c r="D458" s="165"/>
      <c r="E458" s="165"/>
      <c r="F458" s="165"/>
      <c r="G458" s="165"/>
      <c r="H458" s="166"/>
      <c r="I458" s="386">
        <f t="shared" ref="I458:U458" si="161">SUM(I369:I457)</f>
        <v>2547500</v>
      </c>
      <c r="J458" s="386">
        <f t="shared" si="161"/>
        <v>0</v>
      </c>
      <c r="K458" s="386">
        <f t="shared" si="161"/>
        <v>2225</v>
      </c>
      <c r="L458" s="386">
        <f t="shared" si="161"/>
        <v>73113.25</v>
      </c>
      <c r="M458" s="386">
        <f t="shared" si="161"/>
        <v>180872.5</v>
      </c>
      <c r="N458" s="386">
        <f t="shared" si="161"/>
        <v>29296.25</v>
      </c>
      <c r="O458" s="386">
        <f t="shared" si="161"/>
        <v>77444</v>
      </c>
      <c r="P458" s="386">
        <f t="shared" si="161"/>
        <v>180617.75</v>
      </c>
      <c r="Q458" s="386">
        <f t="shared" si="161"/>
        <v>13612.050000000001</v>
      </c>
      <c r="R458" s="386">
        <f t="shared" si="161"/>
        <v>541418.75</v>
      </c>
      <c r="S458" s="386">
        <f t="shared" si="161"/>
        <v>166394.30000000002</v>
      </c>
      <c r="T458" s="386">
        <f t="shared" si="161"/>
        <v>390786.5</v>
      </c>
      <c r="U458" s="386">
        <f t="shared" si="161"/>
        <v>2381105.7000000002</v>
      </c>
      <c r="V458" s="111"/>
    </row>
    <row r="459" spans="1:22" s="10" customFormat="1" ht="8.1" customHeight="1" thickBot="1" x14ac:dyDescent="0.35">
      <c r="A459" s="130"/>
      <c r="B459" s="388"/>
      <c r="C459" s="250"/>
      <c r="D459" s="250"/>
      <c r="E459" s="250"/>
      <c r="F459" s="250"/>
      <c r="G459" s="250"/>
      <c r="H459" s="250"/>
      <c r="I459" s="389"/>
      <c r="J459" s="390"/>
      <c r="K459" s="391"/>
      <c r="L459" s="389"/>
      <c r="M459" s="390"/>
      <c r="N459" s="389"/>
      <c r="O459" s="389"/>
      <c r="P459" s="389"/>
      <c r="Q459" s="252"/>
      <c r="R459" s="389"/>
      <c r="S459" s="389"/>
      <c r="T459" s="389"/>
      <c r="U459" s="389"/>
      <c r="V459" s="31"/>
    </row>
    <row r="460" spans="1:22" s="395" customFormat="1" ht="15" customHeight="1" thickBot="1" x14ac:dyDescent="0.3">
      <c r="A460" s="392">
        <f>+A457+A365+A322+A312+A303+A297+A291+A286+A276+A280+A269+A252+A246+A236+A190+A186+A182+A173+A169+A164+A156+A151+A147+A142+A136+A129+A124+A113+A107+A103+A99+A89+A84+A79+A74+A67+A60+A56+A51+A36+A30+A22+A194</f>
        <v>305</v>
      </c>
      <c r="B460" s="393" t="s">
        <v>505</v>
      </c>
      <c r="C460" s="393"/>
      <c r="D460" s="393"/>
      <c r="E460" s="393"/>
      <c r="F460" s="393"/>
      <c r="G460" s="393"/>
      <c r="H460" s="393"/>
      <c r="I460" s="394">
        <f>+I458+I366+I323+I304+I313+I298+I292+I287+I277+I281+I270+I253+I247+I237+I191+I187+I183+I174+I170+I165+I152+I157+I148+I137+I143+I130+I125+I114+I108+I104+I90+I100+I85+I80+I75+I68+I61+I57+I52+I37+I31+I23+I195</f>
        <v>12526225</v>
      </c>
      <c r="J460" s="394">
        <f t="shared" ref="J460:P460" si="162">+J458+J366+J323+J304+J313+J298+J292+J287+J277+J281+J270+J253+J247+J237+J195+J191+J187+J183+J174+J170+J165+J152+J157+J148+J137+J143+J130+J125+J114+J108+J104+J90+J100+J85+J80+J75+J68+J61+J57+J52+J37+J31+J23</f>
        <v>486247.72000000003</v>
      </c>
      <c r="K460" s="394">
        <f t="shared" si="162"/>
        <v>7625</v>
      </c>
      <c r="L460" s="394">
        <f t="shared" si="162"/>
        <v>359502.65750000003</v>
      </c>
      <c r="M460" s="394">
        <f t="shared" si="162"/>
        <v>889361.97499999986</v>
      </c>
      <c r="N460" s="394">
        <f t="shared" si="162"/>
        <v>133286.62750000003</v>
      </c>
      <c r="O460" s="394">
        <f t="shared" si="162"/>
        <v>380797.24</v>
      </c>
      <c r="P460" s="394">
        <f t="shared" si="162"/>
        <v>888109.35250000004</v>
      </c>
      <c r="Q460" s="394">
        <f>+Q458+Q366+Q323+Q304+Q313+Q298+Q292+Q287+Q277+Q281+Q270+Q253+Q247+Q237+Q191+Q187+Q183+Q174+Q170+Q165+Q152+Q157+Q148+Q137+Q143+Q130+Q125+Q114+Q108+Q104+Q90+Q100+Q85+Q80+Q75+Q68+Q61+Q57+Q52+Q37+Q31+Q23</f>
        <v>40836.150000000009</v>
      </c>
      <c r="R460" s="394">
        <f>+R458+R366+R323+R304+R313+R298+R292+R287+R277+R281+R270+R253+R247+R237+R191+R187+R183+R174+R170+R165+R152+R157+R148+R137+R143+R130+R125+R114+R108+R104+R90+R100+R85+R80+R75+R68+R61+R57+R52+R37+R31+R23</f>
        <v>2651597.852500001</v>
      </c>
      <c r="S460" s="394">
        <f>+S458+S366+S323+S304+S313+S298+S292+S287+S277+S281+S270+S253+S247+S237+S191+S187+S183+S174+S170+S165+S152+S157+S148+S137+S143+S130+S125+S114+S108+S104+S90+S100+S85+S80+S75+S68+S61+S57+S52+S37+S31+S23</f>
        <v>1270174.7475000001</v>
      </c>
      <c r="T460" s="394">
        <f>+T458+T366+T323+T304+T313+T298+T292+T287+T277+T281+T270+T253+T247+T237+T191+T187+T183+T174+T170+T165+T152+T157+T148+T137+T143+T130+T125+T114+T108+T104+T90+T100+T85+T80+T75+T68+T61+T57+T52+T37+T31+T23</f>
        <v>1903087.955000001</v>
      </c>
      <c r="U460" s="394">
        <f>+U458+U366+U323+U304+U313+U298+U292+U287+U277+U281+U270+U253+U247+U237+U191+U187+U183+U174+U170+U165+U152+U157+U148+U137+U143+U130+U125+U114+U108+U104+U90+U100+U85+U80+U75+U68+U61+U57+U52+U37+U31+U23</f>
        <v>11206050.2325</v>
      </c>
      <c r="V460" s="250"/>
    </row>
    <row r="461" spans="1:22" s="400" customFormat="1" x14ac:dyDescent="0.3">
      <c r="A461" s="396"/>
      <c r="B461" s="397"/>
      <c r="C461" s="398"/>
      <c r="D461" s="397"/>
      <c r="E461" s="397"/>
      <c r="F461" s="397"/>
      <c r="G461" s="398"/>
      <c r="H461" s="398"/>
      <c r="I461" s="399"/>
      <c r="J461" s="399"/>
      <c r="K461" s="399"/>
      <c r="L461" s="399"/>
      <c r="M461" s="399"/>
      <c r="N461" s="399"/>
      <c r="O461" s="399"/>
      <c r="P461" s="399"/>
      <c r="Q461" s="399"/>
      <c r="R461" s="399"/>
      <c r="S461" s="399"/>
      <c r="T461" s="399"/>
      <c r="U461" s="399"/>
      <c r="V461" s="398"/>
    </row>
    <row r="462" spans="1:22" s="400" customFormat="1" ht="8.1" customHeight="1" x14ac:dyDescent="0.3">
      <c r="A462" s="396"/>
      <c r="B462" s="397"/>
      <c r="C462" s="398"/>
      <c r="D462" s="397"/>
      <c r="E462" s="397"/>
      <c r="F462" s="397"/>
      <c r="G462" s="398"/>
      <c r="H462" s="398"/>
      <c r="I462" s="399"/>
      <c r="J462" s="399"/>
      <c r="K462" s="399"/>
      <c r="L462" s="399"/>
      <c r="M462" s="399"/>
      <c r="N462" s="399"/>
      <c r="O462" s="399"/>
      <c r="P462" s="399"/>
      <c r="Q462" s="399"/>
      <c r="R462" s="399"/>
      <c r="S462" s="399"/>
      <c r="T462" s="399"/>
      <c r="U462" s="399"/>
      <c r="V462" s="398"/>
    </row>
    <row r="463" spans="1:22" ht="6" customHeight="1" x14ac:dyDescent="0.3">
      <c r="C463" s="401"/>
      <c r="D463" s="9"/>
      <c r="E463" s="9"/>
      <c r="F463" s="9"/>
      <c r="G463" s="6"/>
      <c r="H463" s="6"/>
      <c r="I463" s="402"/>
      <c r="J463" s="8"/>
      <c r="K463" s="8"/>
      <c r="L463" s="8"/>
      <c r="Q463" s="403"/>
      <c r="R463" s="404"/>
      <c r="S463" s="12"/>
    </row>
    <row r="464" spans="1:22" ht="6" customHeight="1" x14ac:dyDescent="0.3">
      <c r="C464" s="401"/>
      <c r="D464" s="405"/>
      <c r="E464" s="405"/>
      <c r="F464" s="130" t="s">
        <v>506</v>
      </c>
      <c r="G464" s="406"/>
      <c r="H464" s="406"/>
      <c r="I464" s="5"/>
      <c r="J464" s="407"/>
      <c r="K464" s="12"/>
      <c r="L464" s="12"/>
      <c r="Q464" s="403"/>
      <c r="R464" s="404"/>
    </row>
    <row r="465" spans="1:20" ht="6" customHeight="1" x14ac:dyDescent="0.3">
      <c r="C465" s="401"/>
      <c r="D465" s="31"/>
      <c r="E465" s="31"/>
      <c r="F465" s="130"/>
      <c r="G465" s="406"/>
      <c r="H465" s="406"/>
      <c r="I465" s="5"/>
      <c r="J465" s="401"/>
      <c r="K465" s="12"/>
      <c r="L465" s="12"/>
      <c r="Q465" s="403"/>
      <c r="R465" s="404"/>
    </row>
    <row r="466" spans="1:20" ht="18" customHeight="1" x14ac:dyDescent="0.3">
      <c r="A466" s="408" t="s">
        <v>507</v>
      </c>
      <c r="B466" s="408"/>
      <c r="C466" s="401"/>
      <c r="D466" s="31"/>
      <c r="E466" s="31"/>
      <c r="F466" s="409"/>
      <c r="G466" s="409"/>
      <c r="H466" s="410"/>
      <c r="I466" s="5"/>
      <c r="J466" s="401"/>
      <c r="K466" s="12"/>
      <c r="L466" s="12"/>
      <c r="Q466" s="411" t="s">
        <v>508</v>
      </c>
      <c r="R466" s="411"/>
      <c r="S466" s="411"/>
      <c r="T466" s="411"/>
    </row>
    <row r="467" spans="1:20" s="421" customFormat="1" x14ac:dyDescent="0.3">
      <c r="A467" s="9"/>
      <c r="B467" s="412"/>
      <c r="C467" s="413"/>
      <c r="D467" s="414"/>
      <c r="E467" s="414"/>
      <c r="F467" s="415"/>
      <c r="G467" s="415"/>
      <c r="H467" s="416"/>
      <c r="I467" s="417"/>
      <c r="J467" s="413"/>
      <c r="K467" s="418"/>
      <c r="L467" s="418"/>
      <c r="M467" s="419"/>
      <c r="N467" s="420"/>
      <c r="O467" s="419"/>
      <c r="P467" s="12"/>
      <c r="Q467" s="403"/>
      <c r="R467" s="404"/>
    </row>
    <row r="468" spans="1:20" ht="15" customHeight="1" thickBot="1" x14ac:dyDescent="0.35">
      <c r="A468" s="422"/>
      <c r="B468" s="423"/>
      <c r="F468" s="9"/>
      <c r="G468" s="9"/>
      <c r="H468" s="11"/>
      <c r="I468" s="10"/>
      <c r="J468" s="10"/>
      <c r="K468" s="10"/>
      <c r="M468" s="136"/>
      <c r="N468" s="424"/>
      <c r="O468" s="136"/>
      <c r="P468" s="134"/>
    </row>
    <row r="469" spans="1:20" ht="15" customHeight="1" x14ac:dyDescent="0.3">
      <c r="A469" s="425" t="s">
        <v>509</v>
      </c>
      <c r="B469" s="425"/>
      <c r="E469" s="6"/>
      <c r="H469" s="6"/>
      <c r="I469" s="8"/>
      <c r="K469" s="7"/>
      <c r="L469" s="8"/>
      <c r="Q469" s="426" t="s">
        <v>510</v>
      </c>
      <c r="R469" s="426"/>
      <c r="S469" s="426"/>
      <c r="T469" s="426"/>
    </row>
    <row r="470" spans="1:20" x14ac:dyDescent="0.3">
      <c r="A470" s="427" t="s">
        <v>511</v>
      </c>
      <c r="B470" s="427"/>
      <c r="C470" s="2"/>
      <c r="D470" s="8"/>
      <c r="E470" s="2"/>
      <c r="F470" s="2"/>
      <c r="Q470" s="428" t="s">
        <v>512</v>
      </c>
      <c r="R470" s="428"/>
      <c r="S470" s="428"/>
      <c r="T470" s="428"/>
    </row>
    <row r="471" spans="1:20" x14ac:dyDescent="0.3">
      <c r="C471" s="2"/>
      <c r="D471" s="8"/>
      <c r="E471" s="2"/>
      <c r="F471" s="2"/>
      <c r="Q471" s="429"/>
    </row>
    <row r="472" spans="1:20" x14ac:dyDescent="0.3">
      <c r="C472" s="2"/>
      <c r="D472" s="8"/>
      <c r="E472" s="2"/>
      <c r="F472" s="2"/>
      <c r="Q472" s="429"/>
    </row>
    <row r="473" spans="1:20" x14ac:dyDescent="0.3">
      <c r="C473" s="2"/>
      <c r="D473" s="8"/>
      <c r="E473" s="421"/>
      <c r="F473" s="421"/>
      <c r="G473" s="421"/>
      <c r="H473" s="421"/>
      <c r="I473" s="421"/>
      <c r="J473" s="421"/>
      <c r="K473" s="421"/>
      <c r="L473" s="421"/>
      <c r="M473" s="421"/>
      <c r="N473" s="430"/>
      <c r="Q473" s="429"/>
    </row>
    <row r="474" spans="1:20" x14ac:dyDescent="0.3">
      <c r="C474" s="2"/>
      <c r="D474" s="8"/>
      <c r="E474" s="421"/>
      <c r="F474" s="421"/>
      <c r="G474" s="421"/>
      <c r="H474" s="421"/>
      <c r="I474" s="421"/>
      <c r="J474" s="421"/>
      <c r="K474" s="421"/>
      <c r="L474" s="421"/>
      <c r="M474" s="421"/>
      <c r="N474" s="430"/>
      <c r="Q474" s="429"/>
    </row>
    <row r="475" spans="1:20" x14ac:dyDescent="0.3">
      <c r="C475" s="2"/>
      <c r="D475" s="8"/>
      <c r="E475" s="421"/>
      <c r="F475" s="421"/>
      <c r="G475" s="421"/>
      <c r="H475" s="421"/>
      <c r="I475" s="421"/>
      <c r="J475" s="421"/>
      <c r="K475" s="421"/>
      <c r="L475" s="421"/>
      <c r="M475" s="421"/>
      <c r="N475" s="430"/>
      <c r="Q475" s="429"/>
    </row>
    <row r="476" spans="1:20" x14ac:dyDescent="0.3">
      <c r="C476" s="2"/>
      <c r="D476" s="8"/>
      <c r="E476" s="421"/>
      <c r="F476" s="421"/>
      <c r="G476" s="421"/>
      <c r="H476" s="421"/>
      <c r="I476" s="421"/>
      <c r="J476" s="421"/>
      <c r="K476" s="421"/>
      <c r="L476" s="421"/>
      <c r="M476" s="421"/>
      <c r="N476" s="430"/>
      <c r="Q476" s="429"/>
    </row>
    <row r="477" spans="1:20" x14ac:dyDescent="0.3">
      <c r="C477" s="2"/>
      <c r="D477" s="8"/>
      <c r="E477" s="421"/>
      <c r="F477" s="421"/>
      <c r="G477" s="421"/>
      <c r="H477" s="421"/>
      <c r="I477" s="421"/>
      <c r="J477" s="421"/>
      <c r="K477" s="421"/>
      <c r="L477" s="421"/>
      <c r="M477" s="421"/>
      <c r="N477" s="430"/>
      <c r="Q477" s="429"/>
    </row>
    <row r="478" spans="1:20" x14ac:dyDescent="0.3">
      <c r="C478" s="2"/>
      <c r="D478" s="8"/>
      <c r="E478" s="421"/>
      <c r="F478" s="421"/>
      <c r="G478" s="421"/>
      <c r="H478" s="421"/>
      <c r="I478" s="421"/>
      <c r="J478" s="421"/>
      <c r="K478" s="421"/>
      <c r="L478" s="421"/>
      <c r="M478" s="421"/>
      <c r="N478" s="430"/>
      <c r="Q478" s="429"/>
    </row>
    <row r="479" spans="1:20" x14ac:dyDescent="0.3">
      <c r="C479" s="2"/>
      <c r="D479" s="8"/>
      <c r="E479" s="421"/>
      <c r="F479" s="421"/>
      <c r="G479" s="421"/>
      <c r="H479" s="421"/>
      <c r="I479" s="421"/>
      <c r="J479" s="421"/>
      <c r="K479" s="421"/>
      <c r="L479" s="421"/>
      <c r="M479" s="421"/>
      <c r="N479" s="430"/>
      <c r="Q479" s="429"/>
    </row>
    <row r="480" spans="1:20" x14ac:dyDescent="0.3">
      <c r="C480" s="2"/>
      <c r="D480" s="8"/>
      <c r="E480" s="421"/>
      <c r="F480" s="421"/>
      <c r="G480" s="421"/>
      <c r="H480" s="421"/>
      <c r="I480" s="421"/>
      <c r="J480" s="421"/>
      <c r="K480" s="421"/>
      <c r="L480" s="421"/>
      <c r="M480" s="421"/>
      <c r="N480" s="430"/>
      <c r="Q480" s="429"/>
    </row>
    <row r="481" spans="3:17" x14ac:dyDescent="0.3">
      <c r="C481" s="2"/>
      <c r="D481" s="8"/>
      <c r="E481" s="421"/>
      <c r="F481" s="421"/>
      <c r="G481" s="421"/>
      <c r="H481" s="421"/>
      <c r="I481" s="421"/>
      <c r="J481" s="421"/>
      <c r="K481" s="421"/>
      <c r="L481" s="421"/>
      <c r="M481" s="421"/>
      <c r="N481" s="430"/>
      <c r="Q481" s="429"/>
    </row>
    <row r="482" spans="3:17" x14ac:dyDescent="0.3">
      <c r="C482" s="2"/>
      <c r="D482" s="8"/>
      <c r="E482" s="421"/>
      <c r="F482" s="421"/>
      <c r="G482" s="421"/>
      <c r="H482" s="421"/>
      <c r="I482" s="421"/>
      <c r="J482" s="421"/>
      <c r="K482" s="421"/>
      <c r="L482" s="421"/>
      <c r="M482" s="421"/>
      <c r="N482" s="430"/>
      <c r="Q482" s="429"/>
    </row>
    <row r="483" spans="3:17" x14ac:dyDescent="0.3">
      <c r="C483" s="2"/>
      <c r="D483" s="8"/>
      <c r="E483" s="421"/>
      <c r="F483" s="421"/>
      <c r="G483" s="421"/>
      <c r="H483" s="421"/>
      <c r="I483" s="421"/>
      <c r="J483" s="421"/>
      <c r="K483" s="421"/>
      <c r="L483" s="421"/>
      <c r="M483" s="421"/>
      <c r="N483" s="430"/>
      <c r="Q483" s="429"/>
    </row>
    <row r="484" spans="3:17" x14ac:dyDescent="0.3">
      <c r="C484" s="2"/>
      <c r="D484" s="8"/>
      <c r="E484" s="421"/>
      <c r="F484" s="421"/>
      <c r="G484" s="421"/>
      <c r="H484" s="421"/>
      <c r="I484" s="421"/>
      <c r="J484" s="421"/>
      <c r="K484" s="421"/>
      <c r="L484" s="421"/>
      <c r="M484" s="421"/>
      <c r="N484" s="430"/>
      <c r="Q484" s="429"/>
    </row>
    <row r="485" spans="3:17" x14ac:dyDescent="0.3">
      <c r="C485" s="2"/>
      <c r="D485" s="8"/>
      <c r="E485" s="421"/>
      <c r="F485" s="421"/>
      <c r="G485" s="421"/>
      <c r="H485" s="421"/>
      <c r="I485" s="421"/>
      <c r="J485" s="421"/>
      <c r="K485" s="421"/>
      <c r="L485" s="421"/>
      <c r="M485" s="421"/>
      <c r="N485" s="430"/>
      <c r="Q485" s="429"/>
    </row>
    <row r="486" spans="3:17" x14ac:dyDescent="0.3">
      <c r="C486" s="2"/>
      <c r="D486" s="8"/>
      <c r="E486" s="421"/>
      <c r="F486" s="421"/>
      <c r="G486" s="421"/>
      <c r="H486" s="421"/>
      <c r="I486" s="421"/>
      <c r="J486" s="421"/>
      <c r="K486" s="421"/>
      <c r="L486" s="421"/>
      <c r="M486" s="421"/>
      <c r="N486" s="430"/>
      <c r="Q486" s="429"/>
    </row>
    <row r="487" spans="3:17" x14ac:dyDescent="0.3">
      <c r="C487" s="2"/>
      <c r="D487" s="8"/>
      <c r="E487" s="421"/>
      <c r="F487" s="421"/>
      <c r="G487" s="421"/>
      <c r="H487" s="421"/>
      <c r="I487" s="421"/>
      <c r="J487" s="421"/>
      <c r="K487" s="421"/>
      <c r="L487" s="421"/>
      <c r="M487" s="421"/>
      <c r="N487" s="430"/>
      <c r="Q487" s="429"/>
    </row>
    <row r="488" spans="3:17" x14ac:dyDescent="0.3">
      <c r="C488" s="2"/>
      <c r="D488" s="8"/>
      <c r="E488" s="421"/>
      <c r="F488" s="421"/>
      <c r="G488" s="421"/>
      <c r="H488" s="421"/>
      <c r="I488" s="421"/>
      <c r="J488" s="421"/>
      <c r="K488" s="421"/>
      <c r="L488" s="421"/>
      <c r="M488" s="421"/>
      <c r="N488" s="430"/>
      <c r="Q488" s="429"/>
    </row>
    <row r="489" spans="3:17" x14ac:dyDescent="0.3">
      <c r="C489" s="2"/>
      <c r="D489" s="8"/>
      <c r="E489" s="421"/>
      <c r="F489" s="421"/>
      <c r="G489" s="421"/>
      <c r="H489" s="421"/>
      <c r="I489" s="421"/>
      <c r="J489" s="421"/>
      <c r="K489" s="421"/>
      <c r="L489" s="421"/>
      <c r="M489" s="421"/>
      <c r="N489" s="430"/>
      <c r="Q489" s="429"/>
    </row>
    <row r="490" spans="3:17" x14ac:dyDescent="0.3">
      <c r="C490" s="2"/>
      <c r="D490" s="8"/>
      <c r="E490" s="421"/>
      <c r="F490" s="421"/>
      <c r="G490" s="421"/>
      <c r="H490" s="421"/>
      <c r="I490" s="421"/>
      <c r="J490" s="421"/>
      <c r="K490" s="421"/>
      <c r="L490" s="421"/>
      <c r="M490" s="421"/>
      <c r="N490" s="430"/>
      <c r="Q490" s="429"/>
    </row>
    <row r="491" spans="3:17" x14ac:dyDescent="0.3">
      <c r="C491" s="2"/>
      <c r="D491" s="8"/>
      <c r="E491" s="421"/>
      <c r="F491" s="421"/>
      <c r="G491" s="421"/>
      <c r="H491" s="421"/>
      <c r="I491" s="421"/>
      <c r="J491" s="421"/>
      <c r="K491" s="421"/>
      <c r="L491" s="421"/>
      <c r="M491" s="421"/>
      <c r="N491" s="430"/>
      <c r="Q491" s="429"/>
    </row>
    <row r="492" spans="3:17" x14ac:dyDescent="0.3">
      <c r="C492" s="2"/>
      <c r="D492" s="8"/>
      <c r="E492" s="421"/>
      <c r="F492" s="421"/>
      <c r="G492" s="421"/>
      <c r="H492" s="421"/>
      <c r="I492" s="421"/>
      <c r="J492" s="421"/>
      <c r="K492" s="421"/>
      <c r="L492" s="421"/>
      <c r="M492" s="421"/>
      <c r="N492" s="430"/>
      <c r="Q492" s="429"/>
    </row>
    <row r="493" spans="3:17" x14ac:dyDescent="0.3">
      <c r="C493" s="2"/>
      <c r="D493" s="8"/>
      <c r="E493" s="421"/>
      <c r="F493" s="421"/>
      <c r="G493" s="421"/>
      <c r="H493" s="421"/>
      <c r="I493" s="421"/>
      <c r="J493" s="421"/>
      <c r="K493" s="421"/>
      <c r="L493" s="421"/>
      <c r="M493" s="421"/>
      <c r="N493" s="430"/>
      <c r="Q493" s="429"/>
    </row>
    <row r="494" spans="3:17" x14ac:dyDescent="0.3">
      <c r="C494" s="2"/>
      <c r="D494" s="8"/>
      <c r="E494" s="421"/>
      <c r="F494" s="421"/>
      <c r="G494" s="421"/>
      <c r="H494" s="421"/>
      <c r="I494" s="421"/>
      <c r="J494" s="421"/>
      <c r="K494" s="421"/>
      <c r="L494" s="421"/>
      <c r="M494" s="421"/>
      <c r="N494" s="430"/>
      <c r="Q494" s="429"/>
    </row>
    <row r="495" spans="3:17" x14ac:dyDescent="0.3">
      <c r="C495" s="2"/>
      <c r="D495" s="8"/>
      <c r="E495" s="421"/>
      <c r="F495" s="421"/>
      <c r="G495" s="421"/>
      <c r="H495" s="421"/>
      <c r="I495" s="421"/>
      <c r="J495" s="421"/>
      <c r="K495" s="421"/>
      <c r="L495" s="421"/>
      <c r="M495" s="421"/>
      <c r="N495" s="430"/>
      <c r="Q495" s="429"/>
    </row>
    <row r="496" spans="3:17" x14ac:dyDescent="0.3">
      <c r="C496" s="2"/>
      <c r="D496" s="8"/>
      <c r="E496" s="421"/>
      <c r="F496" s="421"/>
      <c r="G496" s="421"/>
      <c r="H496" s="421"/>
      <c r="I496" s="421"/>
      <c r="J496" s="421"/>
      <c r="K496" s="421"/>
      <c r="L496" s="421"/>
      <c r="M496" s="421"/>
      <c r="N496" s="430"/>
      <c r="Q496" s="429"/>
    </row>
    <row r="497" spans="3:17" x14ac:dyDescent="0.3">
      <c r="C497" s="2"/>
      <c r="D497" s="8"/>
      <c r="E497" s="421"/>
      <c r="F497" s="421"/>
      <c r="G497" s="421"/>
      <c r="H497" s="421"/>
      <c r="I497" s="421"/>
      <c r="J497" s="421"/>
      <c r="K497" s="421"/>
      <c r="L497" s="421"/>
      <c r="M497" s="421"/>
      <c r="N497" s="430"/>
      <c r="Q497" s="429"/>
    </row>
    <row r="498" spans="3:17" x14ac:dyDescent="0.3">
      <c r="C498" s="2"/>
      <c r="D498" s="8"/>
      <c r="E498" s="421"/>
      <c r="F498" s="421"/>
      <c r="G498" s="421"/>
      <c r="H498" s="421"/>
      <c r="I498" s="421"/>
      <c r="J498" s="421"/>
      <c r="K498" s="421"/>
      <c r="L498" s="421"/>
      <c r="M498" s="421"/>
      <c r="N498" s="430"/>
      <c r="Q498" s="429"/>
    </row>
    <row r="499" spans="3:17" x14ac:dyDescent="0.3">
      <c r="C499" s="2"/>
      <c r="D499" s="8"/>
      <c r="E499" s="421"/>
      <c r="F499" s="421"/>
      <c r="G499" s="421"/>
      <c r="H499" s="421"/>
      <c r="I499" s="421"/>
      <c r="J499" s="421"/>
      <c r="K499" s="421"/>
      <c r="L499" s="421"/>
      <c r="M499" s="421"/>
      <c r="N499" s="430"/>
      <c r="Q499" s="429"/>
    </row>
    <row r="500" spans="3:17" x14ac:dyDescent="0.3">
      <c r="C500" s="2"/>
      <c r="D500" s="8"/>
      <c r="E500" s="421"/>
      <c r="F500" s="421"/>
      <c r="G500" s="421"/>
      <c r="H500" s="421"/>
      <c r="I500" s="421"/>
      <c r="J500" s="421"/>
      <c r="K500" s="421"/>
      <c r="L500" s="421"/>
      <c r="M500" s="421"/>
      <c r="N500" s="430"/>
      <c r="Q500" s="429"/>
    </row>
    <row r="501" spans="3:17" x14ac:dyDescent="0.3">
      <c r="C501" s="2"/>
      <c r="D501" s="8"/>
      <c r="E501" s="421"/>
      <c r="F501" s="421"/>
      <c r="G501" s="421"/>
      <c r="H501" s="421"/>
      <c r="I501" s="421"/>
      <c r="J501" s="421"/>
      <c r="K501" s="421"/>
      <c r="L501" s="421"/>
      <c r="M501" s="421"/>
      <c r="N501" s="430"/>
      <c r="Q501" s="429"/>
    </row>
    <row r="502" spans="3:17" x14ac:dyDescent="0.3">
      <c r="C502" s="2"/>
      <c r="D502" s="8"/>
      <c r="E502" s="421"/>
      <c r="F502" s="421"/>
      <c r="G502" s="421"/>
      <c r="H502" s="421"/>
      <c r="I502" s="421"/>
      <c r="J502" s="421"/>
      <c r="K502" s="421"/>
      <c r="L502" s="421"/>
      <c r="M502" s="421"/>
      <c r="N502" s="430"/>
      <c r="Q502" s="429"/>
    </row>
    <row r="503" spans="3:17" x14ac:dyDescent="0.3">
      <c r="C503" s="2"/>
      <c r="D503" s="8"/>
      <c r="E503" s="421"/>
      <c r="F503" s="421"/>
      <c r="G503" s="421"/>
      <c r="H503" s="421"/>
      <c r="I503" s="421"/>
      <c r="J503" s="421"/>
      <c r="K503" s="421"/>
      <c r="L503" s="421"/>
      <c r="M503" s="421"/>
      <c r="N503" s="430"/>
      <c r="Q503" s="429"/>
    </row>
    <row r="504" spans="3:17" x14ac:dyDescent="0.3">
      <c r="C504" s="2"/>
      <c r="D504" s="8"/>
      <c r="E504" s="421"/>
      <c r="F504" s="421"/>
      <c r="G504" s="421"/>
      <c r="H504" s="421"/>
      <c r="I504" s="421"/>
      <c r="J504" s="421"/>
      <c r="K504" s="421"/>
      <c r="L504" s="421"/>
      <c r="M504" s="421"/>
      <c r="N504" s="430"/>
      <c r="Q504" s="429"/>
    </row>
    <row r="505" spans="3:17" x14ac:dyDescent="0.3">
      <c r="C505" s="2"/>
      <c r="D505" s="8"/>
      <c r="E505" s="421"/>
      <c r="F505" s="421"/>
      <c r="G505" s="421"/>
      <c r="H505" s="421"/>
      <c r="I505" s="421"/>
      <c r="J505" s="421"/>
      <c r="K505" s="421"/>
      <c r="L505" s="421"/>
      <c r="M505" s="421"/>
      <c r="N505" s="430"/>
      <c r="Q505" s="429"/>
    </row>
    <row r="506" spans="3:17" x14ac:dyDescent="0.3">
      <c r="C506" s="2"/>
      <c r="D506" s="8"/>
      <c r="E506" s="421"/>
      <c r="F506" s="421"/>
      <c r="G506" s="421"/>
      <c r="H506" s="421"/>
      <c r="I506" s="421"/>
      <c r="J506" s="421"/>
      <c r="K506" s="421"/>
      <c r="L506" s="421"/>
      <c r="M506" s="421"/>
      <c r="N506" s="430"/>
      <c r="Q506" s="429"/>
    </row>
    <row r="507" spans="3:17" x14ac:dyDescent="0.3">
      <c r="C507" s="2"/>
      <c r="D507" s="8"/>
      <c r="E507" s="421"/>
      <c r="F507" s="421"/>
      <c r="G507" s="421"/>
      <c r="H507" s="421"/>
      <c r="I507" s="421"/>
      <c r="J507" s="421"/>
      <c r="K507" s="421"/>
      <c r="L507" s="421"/>
      <c r="M507" s="421"/>
      <c r="N507" s="430"/>
      <c r="Q507" s="429"/>
    </row>
    <row r="508" spans="3:17" x14ac:dyDescent="0.3">
      <c r="C508" s="2"/>
      <c r="D508" s="8"/>
      <c r="E508" s="421"/>
      <c r="F508" s="421"/>
      <c r="G508" s="421"/>
      <c r="H508" s="421"/>
      <c r="I508" s="421"/>
      <c r="J508" s="421"/>
      <c r="K508" s="421"/>
      <c r="L508" s="421"/>
      <c r="M508" s="421"/>
      <c r="N508" s="430"/>
      <c r="Q508" s="429"/>
    </row>
    <row r="509" spans="3:17" x14ac:dyDescent="0.3">
      <c r="C509" s="2"/>
      <c r="D509" s="8"/>
      <c r="E509" s="421"/>
      <c r="F509" s="421"/>
      <c r="G509" s="421"/>
      <c r="H509" s="421"/>
      <c r="I509" s="421"/>
      <c r="J509" s="421"/>
      <c r="K509" s="421"/>
      <c r="L509" s="421"/>
      <c r="M509" s="421"/>
      <c r="N509" s="430"/>
      <c r="Q509" s="429"/>
    </row>
    <row r="510" spans="3:17" x14ac:dyDescent="0.3">
      <c r="C510" s="2"/>
      <c r="D510" s="8"/>
      <c r="E510" s="421"/>
      <c r="F510" s="421"/>
      <c r="G510" s="421"/>
      <c r="H510" s="421"/>
      <c r="I510" s="421"/>
      <c r="J510" s="421"/>
      <c r="K510" s="421"/>
      <c r="L510" s="421"/>
      <c r="M510" s="421"/>
      <c r="N510" s="430"/>
      <c r="Q510" s="429"/>
    </row>
    <row r="511" spans="3:17" x14ac:dyDescent="0.3">
      <c r="C511" s="2"/>
      <c r="D511" s="8"/>
      <c r="E511" s="421"/>
      <c r="F511" s="421"/>
      <c r="G511" s="421"/>
      <c r="H511" s="421"/>
      <c r="I511" s="421"/>
      <c r="J511" s="421"/>
      <c r="K511" s="421"/>
      <c r="L511" s="421"/>
      <c r="M511" s="421"/>
      <c r="N511" s="430"/>
      <c r="Q511" s="429"/>
    </row>
    <row r="512" spans="3:17" x14ac:dyDescent="0.3">
      <c r="C512" s="2"/>
      <c r="D512" s="8"/>
      <c r="E512" s="421"/>
      <c r="F512" s="421"/>
      <c r="G512" s="421"/>
      <c r="H512" s="421"/>
      <c r="I512" s="421"/>
      <c r="J512" s="421"/>
      <c r="K512" s="421"/>
      <c r="L512" s="421"/>
      <c r="M512" s="421"/>
      <c r="N512" s="430"/>
      <c r="Q512" s="429"/>
    </row>
    <row r="513" spans="3:17" x14ac:dyDescent="0.3">
      <c r="C513" s="2"/>
      <c r="D513" s="8"/>
      <c r="E513" s="421"/>
      <c r="F513" s="421"/>
      <c r="G513" s="421"/>
      <c r="H513" s="421"/>
      <c r="I513" s="421"/>
      <c r="J513" s="421"/>
      <c r="K513" s="421"/>
      <c r="L513" s="421"/>
      <c r="M513" s="421"/>
      <c r="N513" s="430"/>
      <c r="Q513" s="429"/>
    </row>
    <row r="514" spans="3:17" x14ac:dyDescent="0.3">
      <c r="C514" s="2"/>
      <c r="D514" s="8"/>
      <c r="E514" s="421"/>
      <c r="F514" s="421"/>
      <c r="G514" s="421"/>
      <c r="H514" s="421"/>
      <c r="I514" s="421"/>
      <c r="J514" s="421"/>
      <c r="K514" s="421"/>
      <c r="L514" s="421"/>
      <c r="M514" s="421"/>
      <c r="N514" s="430"/>
      <c r="Q514" s="429"/>
    </row>
    <row r="515" spans="3:17" x14ac:dyDescent="0.3">
      <c r="C515" s="2"/>
      <c r="D515" s="8"/>
      <c r="E515" s="421"/>
      <c r="F515" s="421"/>
      <c r="G515" s="421"/>
      <c r="H515" s="421"/>
      <c r="I515" s="421"/>
      <c r="J515" s="421"/>
      <c r="K515" s="421"/>
      <c r="L515" s="421"/>
      <c r="M515" s="421"/>
      <c r="N515" s="430"/>
      <c r="Q515" s="429"/>
    </row>
    <row r="516" spans="3:17" x14ac:dyDescent="0.3">
      <c r="C516" s="2"/>
      <c r="D516" s="8"/>
      <c r="E516" s="421"/>
      <c r="F516" s="421"/>
      <c r="G516" s="421"/>
      <c r="H516" s="421"/>
      <c r="I516" s="421"/>
      <c r="J516" s="421"/>
      <c r="K516" s="421"/>
      <c r="L516" s="421"/>
      <c r="M516" s="421"/>
      <c r="N516" s="430"/>
      <c r="Q516" s="429"/>
    </row>
    <row r="517" spans="3:17" x14ac:dyDescent="0.3">
      <c r="C517" s="2"/>
      <c r="D517" s="8"/>
      <c r="E517" s="421"/>
      <c r="F517" s="421"/>
      <c r="G517" s="421"/>
      <c r="H517" s="421"/>
      <c r="I517" s="421"/>
      <c r="J517" s="421"/>
      <c r="K517" s="421"/>
      <c r="L517" s="421"/>
      <c r="M517" s="421"/>
      <c r="N517" s="430"/>
      <c r="Q517" s="429"/>
    </row>
    <row r="518" spans="3:17" x14ac:dyDescent="0.3">
      <c r="C518" s="2"/>
      <c r="D518" s="8"/>
      <c r="E518" s="421"/>
      <c r="F518" s="421"/>
      <c r="G518" s="421"/>
      <c r="H518" s="421"/>
      <c r="I518" s="421"/>
      <c r="J518" s="421"/>
      <c r="K518" s="421"/>
      <c r="L518" s="421"/>
      <c r="M518" s="421"/>
      <c r="N518" s="430"/>
      <c r="Q518" s="429"/>
    </row>
    <row r="519" spans="3:17" x14ac:dyDescent="0.3">
      <c r="C519" s="2"/>
      <c r="D519" s="8"/>
      <c r="E519" s="421"/>
      <c r="F519" s="421"/>
      <c r="G519" s="421"/>
      <c r="H519" s="421"/>
      <c r="I519" s="421"/>
      <c r="J519" s="421"/>
      <c r="K519" s="421"/>
      <c r="L519" s="421"/>
      <c r="M519" s="421"/>
      <c r="N519" s="430"/>
      <c r="Q519" s="429"/>
    </row>
    <row r="520" spans="3:17" x14ac:dyDescent="0.3">
      <c r="C520" s="2"/>
      <c r="D520" s="8"/>
      <c r="E520" s="421"/>
      <c r="F520" s="421"/>
      <c r="G520" s="421"/>
      <c r="H520" s="421"/>
      <c r="I520" s="421"/>
      <c r="J520" s="421"/>
      <c r="K520" s="421"/>
      <c r="L520" s="421"/>
      <c r="M520" s="421"/>
      <c r="N520" s="430"/>
      <c r="Q520" s="429"/>
    </row>
    <row r="521" spans="3:17" x14ac:dyDescent="0.3">
      <c r="C521" s="2"/>
      <c r="D521" s="8"/>
      <c r="E521" s="421"/>
      <c r="F521" s="421"/>
      <c r="G521" s="421"/>
      <c r="H521" s="421"/>
      <c r="I521" s="421"/>
      <c r="J521" s="421"/>
      <c r="K521" s="421"/>
      <c r="L521" s="421"/>
      <c r="M521" s="421"/>
      <c r="N521" s="430"/>
      <c r="Q521" s="429"/>
    </row>
    <row r="522" spans="3:17" x14ac:dyDescent="0.3">
      <c r="C522" s="2"/>
      <c r="D522" s="8"/>
      <c r="E522" s="421"/>
      <c r="F522" s="421"/>
      <c r="G522" s="421"/>
      <c r="H522" s="421"/>
      <c r="I522" s="421"/>
      <c r="J522" s="421"/>
      <c r="K522" s="421"/>
      <c r="L522" s="421"/>
      <c r="M522" s="421"/>
      <c r="N522" s="430"/>
      <c r="Q522" s="429"/>
    </row>
    <row r="523" spans="3:17" x14ac:dyDescent="0.3">
      <c r="C523" s="2"/>
      <c r="D523" s="8"/>
      <c r="E523" s="421"/>
      <c r="F523" s="421"/>
      <c r="G523" s="421"/>
      <c r="H523" s="421"/>
      <c r="I523" s="421"/>
      <c r="J523" s="421"/>
      <c r="K523" s="421"/>
      <c r="L523" s="421"/>
      <c r="M523" s="421"/>
      <c r="N523" s="430"/>
      <c r="Q523" s="429"/>
    </row>
    <row r="524" spans="3:17" x14ac:dyDescent="0.3">
      <c r="C524" s="2"/>
      <c r="D524" s="8"/>
      <c r="E524" s="421"/>
      <c r="F524" s="421"/>
      <c r="G524" s="421"/>
      <c r="H524" s="421"/>
      <c r="I524" s="421"/>
      <c r="J524" s="421"/>
      <c r="K524" s="421"/>
      <c r="L524" s="421"/>
      <c r="M524" s="421"/>
      <c r="N524" s="430"/>
      <c r="Q524" s="429"/>
    </row>
    <row r="525" spans="3:17" x14ac:dyDescent="0.3">
      <c r="C525" s="2"/>
      <c r="D525" s="8"/>
      <c r="E525" s="421"/>
      <c r="F525" s="421"/>
      <c r="G525" s="421"/>
      <c r="H525" s="421"/>
      <c r="I525" s="421"/>
      <c r="J525" s="421"/>
      <c r="K525" s="421"/>
      <c r="L525" s="421"/>
      <c r="M525" s="421"/>
      <c r="N525" s="430"/>
      <c r="Q525" s="429"/>
    </row>
    <row r="526" spans="3:17" x14ac:dyDescent="0.3">
      <c r="C526" s="2"/>
      <c r="D526" s="8"/>
      <c r="E526" s="421"/>
      <c r="F526" s="421"/>
      <c r="G526" s="421"/>
      <c r="H526" s="421"/>
      <c r="I526" s="421"/>
      <c r="J526" s="421"/>
      <c r="K526" s="421"/>
      <c r="L526" s="421"/>
      <c r="M526" s="421"/>
      <c r="N526" s="430"/>
      <c r="Q526" s="429"/>
    </row>
    <row r="527" spans="3:17" x14ac:dyDescent="0.3">
      <c r="C527" s="2"/>
      <c r="D527" s="8"/>
      <c r="E527" s="421"/>
      <c r="F527" s="421"/>
      <c r="G527" s="421"/>
      <c r="H527" s="421"/>
      <c r="I527" s="421"/>
      <c r="J527" s="421"/>
      <c r="K527" s="421"/>
      <c r="L527" s="421"/>
      <c r="M527" s="421"/>
      <c r="N527" s="430"/>
      <c r="Q527" s="429"/>
    </row>
    <row r="528" spans="3:17" x14ac:dyDescent="0.3">
      <c r="C528" s="2"/>
      <c r="D528" s="8"/>
      <c r="E528" s="421"/>
      <c r="F528" s="421"/>
      <c r="G528" s="421"/>
      <c r="H528" s="421"/>
      <c r="I528" s="421"/>
      <c r="J528" s="421"/>
      <c r="K528" s="421"/>
      <c r="L528" s="421"/>
      <c r="M528" s="421"/>
      <c r="N528" s="430"/>
      <c r="Q528" s="429"/>
    </row>
    <row r="529" spans="3:17" x14ac:dyDescent="0.3">
      <c r="C529" s="2"/>
      <c r="D529" s="8"/>
      <c r="E529" s="421"/>
      <c r="F529" s="421"/>
      <c r="G529" s="421"/>
      <c r="H529" s="421"/>
      <c r="I529" s="421"/>
      <c r="J529" s="421"/>
      <c r="K529" s="421"/>
      <c r="L529" s="421"/>
      <c r="M529" s="421"/>
      <c r="N529" s="430"/>
      <c r="Q529" s="429"/>
    </row>
    <row r="530" spans="3:17" x14ac:dyDescent="0.3">
      <c r="C530" s="2"/>
      <c r="D530" s="8"/>
      <c r="E530" s="421"/>
      <c r="F530" s="421"/>
      <c r="G530" s="421"/>
      <c r="H530" s="421"/>
      <c r="I530" s="421"/>
      <c r="J530" s="421"/>
      <c r="K530" s="421"/>
      <c r="L530" s="421"/>
      <c r="M530" s="421"/>
      <c r="N530" s="430"/>
      <c r="Q530" s="429"/>
    </row>
    <row r="531" spans="3:17" x14ac:dyDescent="0.3">
      <c r="C531" s="2"/>
      <c r="D531" s="8"/>
      <c r="E531" s="421"/>
      <c r="F531" s="421"/>
      <c r="G531" s="421"/>
      <c r="H531" s="421"/>
      <c r="I531" s="421"/>
      <c r="J531" s="421"/>
      <c r="K531" s="421"/>
      <c r="L531" s="421"/>
      <c r="M531" s="421"/>
      <c r="N531" s="430"/>
      <c r="Q531" s="429"/>
    </row>
    <row r="532" spans="3:17" x14ac:dyDescent="0.3">
      <c r="C532" s="2"/>
      <c r="D532" s="8"/>
      <c r="E532" s="421"/>
      <c r="F532" s="421"/>
      <c r="G532" s="421"/>
      <c r="H532" s="421"/>
      <c r="I532" s="421"/>
      <c r="J532" s="421"/>
      <c r="K532" s="421"/>
      <c r="L532" s="421"/>
      <c r="M532" s="421"/>
      <c r="N532" s="430"/>
      <c r="Q532" s="429"/>
    </row>
    <row r="533" spans="3:17" x14ac:dyDescent="0.3">
      <c r="C533" s="2"/>
      <c r="D533" s="8"/>
      <c r="E533" s="421"/>
      <c r="F533" s="421"/>
      <c r="G533" s="421"/>
      <c r="H533" s="421"/>
      <c r="I533" s="421"/>
      <c r="J533" s="421"/>
      <c r="K533" s="421"/>
      <c r="L533" s="421"/>
      <c r="M533" s="421"/>
      <c r="N533" s="430"/>
      <c r="Q533" s="429"/>
    </row>
    <row r="534" spans="3:17" x14ac:dyDescent="0.3">
      <c r="C534" s="2"/>
      <c r="D534" s="8"/>
      <c r="E534" s="421"/>
      <c r="F534" s="421"/>
      <c r="G534" s="421"/>
      <c r="H534" s="421"/>
      <c r="I534" s="421"/>
      <c r="J534" s="421"/>
      <c r="K534" s="421"/>
      <c r="L534" s="421"/>
      <c r="M534" s="421"/>
      <c r="N534" s="430"/>
      <c r="Q534" s="429"/>
    </row>
    <row r="535" spans="3:17" x14ac:dyDescent="0.3">
      <c r="C535" s="2"/>
      <c r="D535" s="8"/>
      <c r="E535" s="421"/>
      <c r="F535" s="421"/>
      <c r="G535" s="421"/>
      <c r="H535" s="421"/>
      <c r="I535" s="421"/>
      <c r="J535" s="421"/>
      <c r="K535" s="421"/>
      <c r="L535" s="421"/>
      <c r="M535" s="421"/>
      <c r="N535" s="430"/>
      <c r="Q535" s="429"/>
    </row>
    <row r="536" spans="3:17" x14ac:dyDescent="0.3">
      <c r="C536" s="2"/>
      <c r="D536" s="8"/>
      <c r="E536" s="421"/>
      <c r="F536" s="421"/>
      <c r="G536" s="421"/>
      <c r="H536" s="421"/>
      <c r="I536" s="421"/>
      <c r="J536" s="421"/>
      <c r="K536" s="421"/>
      <c r="L536" s="421"/>
      <c r="M536" s="421"/>
      <c r="N536" s="430"/>
      <c r="Q536" s="429"/>
    </row>
    <row r="537" spans="3:17" x14ac:dyDescent="0.3">
      <c r="C537" s="2"/>
      <c r="D537" s="8"/>
      <c r="E537" s="421"/>
      <c r="F537" s="421"/>
      <c r="G537" s="421"/>
      <c r="H537" s="421"/>
      <c r="I537" s="421"/>
      <c r="J537" s="421"/>
      <c r="K537" s="421"/>
      <c r="L537" s="421"/>
      <c r="M537" s="421"/>
      <c r="N537" s="430"/>
      <c r="Q537" s="429"/>
    </row>
    <row r="538" spans="3:17" x14ac:dyDescent="0.3">
      <c r="C538" s="2"/>
      <c r="D538" s="8"/>
      <c r="E538" s="421"/>
      <c r="F538" s="421"/>
      <c r="G538" s="421"/>
      <c r="H538" s="421"/>
      <c r="I538" s="421"/>
      <c r="J538" s="421"/>
      <c r="K538" s="421"/>
      <c r="L538" s="421"/>
      <c r="M538" s="421"/>
      <c r="N538" s="430"/>
      <c r="Q538" s="429"/>
    </row>
    <row r="539" spans="3:17" x14ac:dyDescent="0.3">
      <c r="C539" s="2"/>
      <c r="D539" s="8"/>
      <c r="E539" s="421"/>
      <c r="F539" s="421"/>
      <c r="G539" s="421"/>
      <c r="H539" s="421"/>
      <c r="I539" s="421"/>
      <c r="J539" s="421"/>
      <c r="K539" s="421"/>
      <c r="L539" s="421"/>
      <c r="M539" s="421"/>
      <c r="N539" s="430"/>
      <c r="Q539" s="429"/>
    </row>
    <row r="540" spans="3:17" x14ac:dyDescent="0.3">
      <c r="C540" s="2"/>
      <c r="D540" s="8"/>
      <c r="E540" s="421"/>
      <c r="F540" s="421"/>
      <c r="G540" s="421"/>
      <c r="H540" s="421"/>
      <c r="I540" s="421"/>
      <c r="J540" s="421"/>
      <c r="K540" s="421"/>
      <c r="L540" s="421"/>
      <c r="M540" s="421"/>
      <c r="N540" s="430"/>
      <c r="Q540" s="429"/>
    </row>
    <row r="541" spans="3:17" x14ac:dyDescent="0.3">
      <c r="C541" s="2"/>
      <c r="D541" s="8"/>
      <c r="E541" s="421"/>
      <c r="F541" s="421"/>
      <c r="G541" s="421"/>
      <c r="H541" s="421"/>
      <c r="I541" s="421"/>
      <c r="J541" s="421"/>
      <c r="K541" s="421"/>
      <c r="L541" s="421"/>
      <c r="M541" s="421"/>
      <c r="N541" s="430"/>
      <c r="Q541" s="429"/>
    </row>
    <row r="542" spans="3:17" x14ac:dyDescent="0.3">
      <c r="C542" s="2"/>
      <c r="D542" s="8"/>
      <c r="E542" s="421"/>
      <c r="F542" s="421"/>
      <c r="G542" s="421"/>
      <c r="H542" s="421"/>
      <c r="I542" s="421"/>
      <c r="J542" s="421"/>
      <c r="K542" s="421"/>
      <c r="L542" s="421"/>
      <c r="M542" s="421"/>
      <c r="N542" s="430"/>
      <c r="Q542" s="429"/>
    </row>
    <row r="543" spans="3:17" x14ac:dyDescent="0.3">
      <c r="C543" s="2"/>
      <c r="D543" s="8"/>
      <c r="E543" s="421"/>
      <c r="F543" s="421"/>
      <c r="G543" s="421"/>
      <c r="H543" s="421"/>
      <c r="I543" s="421"/>
      <c r="J543" s="421"/>
      <c r="K543" s="421"/>
      <c r="L543" s="421"/>
      <c r="M543" s="421"/>
      <c r="N543" s="430"/>
      <c r="Q543" s="429"/>
    </row>
    <row r="544" spans="3:17" x14ac:dyDescent="0.3">
      <c r="C544" s="2"/>
      <c r="D544" s="8"/>
      <c r="E544" s="421"/>
      <c r="F544" s="421"/>
      <c r="G544" s="421"/>
      <c r="H544" s="421"/>
      <c r="I544" s="421"/>
      <c r="J544" s="421"/>
      <c r="K544" s="421"/>
      <c r="L544" s="421"/>
      <c r="M544" s="421"/>
      <c r="N544" s="430"/>
      <c r="Q544" s="429"/>
    </row>
    <row r="545" spans="3:17" x14ac:dyDescent="0.3">
      <c r="C545" s="2"/>
      <c r="D545" s="8"/>
      <c r="E545" s="421"/>
      <c r="F545" s="421"/>
      <c r="G545" s="421"/>
      <c r="H545" s="421"/>
      <c r="I545" s="421"/>
      <c r="J545" s="421"/>
      <c r="K545" s="421"/>
      <c r="L545" s="421"/>
      <c r="M545" s="421"/>
      <c r="N545" s="430"/>
      <c r="Q545" s="429"/>
    </row>
    <row r="546" spans="3:17" x14ac:dyDescent="0.3">
      <c r="C546" s="2"/>
      <c r="D546" s="8"/>
      <c r="E546" s="421"/>
      <c r="F546" s="421"/>
      <c r="G546" s="421"/>
      <c r="H546" s="421"/>
      <c r="I546" s="421"/>
      <c r="J546" s="421"/>
      <c r="K546" s="421"/>
      <c r="L546" s="421"/>
      <c r="M546" s="421"/>
      <c r="N546" s="430"/>
      <c r="Q546" s="429"/>
    </row>
    <row r="547" spans="3:17" x14ac:dyDescent="0.3">
      <c r="C547" s="2"/>
      <c r="D547" s="8"/>
      <c r="E547" s="421"/>
      <c r="F547" s="421"/>
      <c r="G547" s="421"/>
      <c r="H547" s="421"/>
      <c r="I547" s="421"/>
      <c r="J547" s="421"/>
      <c r="K547" s="421"/>
      <c r="L547" s="421"/>
      <c r="M547" s="421"/>
      <c r="N547" s="430"/>
      <c r="Q547" s="429"/>
    </row>
    <row r="548" spans="3:17" x14ac:dyDescent="0.3">
      <c r="C548" s="2"/>
      <c r="D548" s="8"/>
      <c r="E548" s="421"/>
      <c r="F548" s="421"/>
      <c r="G548" s="421"/>
      <c r="H548" s="421"/>
      <c r="I548" s="421"/>
      <c r="J548" s="421"/>
      <c r="K548" s="421"/>
      <c r="L548" s="421"/>
      <c r="M548" s="421"/>
      <c r="N548" s="430"/>
      <c r="Q548" s="429"/>
    </row>
    <row r="549" spans="3:17" x14ac:dyDescent="0.3">
      <c r="C549" s="2"/>
      <c r="D549" s="8"/>
      <c r="E549" s="421"/>
      <c r="F549" s="421"/>
      <c r="G549" s="421"/>
      <c r="H549" s="421"/>
      <c r="I549" s="421"/>
      <c r="J549" s="421"/>
      <c r="K549" s="421"/>
      <c r="L549" s="421"/>
      <c r="M549" s="421"/>
      <c r="N549" s="430"/>
      <c r="Q549" s="429"/>
    </row>
    <row r="550" spans="3:17" x14ac:dyDescent="0.3">
      <c r="C550" s="2"/>
      <c r="D550" s="8"/>
      <c r="E550" s="421"/>
      <c r="F550" s="421"/>
      <c r="G550" s="421"/>
      <c r="H550" s="421"/>
      <c r="I550" s="421"/>
      <c r="J550" s="421"/>
      <c r="K550" s="421"/>
      <c r="L550" s="421"/>
      <c r="M550" s="421"/>
      <c r="N550" s="430"/>
      <c r="Q550" s="429"/>
    </row>
    <row r="551" spans="3:17" x14ac:dyDescent="0.3">
      <c r="C551" s="2"/>
      <c r="D551" s="8"/>
      <c r="E551" s="421"/>
      <c r="F551" s="421"/>
      <c r="G551" s="421"/>
      <c r="H551" s="421"/>
      <c r="I551" s="421"/>
      <c r="J551" s="421"/>
      <c r="K551" s="421"/>
      <c r="L551" s="421"/>
      <c r="M551" s="421"/>
      <c r="N551" s="430"/>
      <c r="Q551" s="429"/>
    </row>
    <row r="552" spans="3:17" x14ac:dyDescent="0.3">
      <c r="C552" s="2"/>
      <c r="D552" s="8"/>
      <c r="E552" s="421"/>
      <c r="F552" s="421"/>
      <c r="G552" s="421"/>
      <c r="H552" s="421"/>
      <c r="I552" s="421"/>
      <c r="J552" s="421"/>
      <c r="K552" s="421"/>
      <c r="L552" s="421"/>
      <c r="M552" s="421"/>
      <c r="N552" s="430"/>
      <c r="Q552" s="429"/>
    </row>
    <row r="553" spans="3:17" x14ac:dyDescent="0.3">
      <c r="C553" s="2"/>
      <c r="D553" s="8"/>
      <c r="E553" s="421"/>
      <c r="F553" s="421"/>
      <c r="G553" s="421"/>
      <c r="H553" s="421"/>
      <c r="I553" s="421"/>
      <c r="J553" s="421"/>
      <c r="K553" s="421"/>
      <c r="L553" s="421"/>
      <c r="M553" s="421"/>
      <c r="N553" s="430"/>
      <c r="Q553" s="429"/>
    </row>
    <row r="554" spans="3:17" x14ac:dyDescent="0.3">
      <c r="C554" s="2"/>
      <c r="D554" s="8"/>
      <c r="E554" s="421"/>
      <c r="F554" s="421"/>
      <c r="G554" s="421"/>
      <c r="H554" s="421"/>
      <c r="I554" s="421"/>
      <c r="J554" s="421"/>
      <c r="K554" s="421"/>
      <c r="L554" s="421"/>
      <c r="M554" s="421"/>
      <c r="N554" s="430"/>
      <c r="Q554" s="429"/>
    </row>
    <row r="555" spans="3:17" x14ac:dyDescent="0.3">
      <c r="C555" s="2"/>
      <c r="D555" s="8"/>
      <c r="E555" s="421"/>
      <c r="F555" s="421"/>
      <c r="G555" s="421"/>
      <c r="H555" s="421"/>
      <c r="I555" s="421"/>
      <c r="J555" s="421"/>
      <c r="K555" s="421"/>
      <c r="L555" s="421"/>
      <c r="M555" s="421"/>
      <c r="N555" s="430"/>
      <c r="Q555" s="429"/>
    </row>
    <row r="556" spans="3:17" x14ac:dyDescent="0.3">
      <c r="C556" s="2"/>
      <c r="D556" s="8"/>
      <c r="E556" s="421"/>
      <c r="F556" s="421"/>
      <c r="G556" s="421"/>
      <c r="H556" s="421"/>
      <c r="I556" s="421"/>
      <c r="J556" s="421"/>
      <c r="K556" s="421"/>
      <c r="L556" s="421"/>
      <c r="M556" s="421"/>
      <c r="N556" s="430"/>
      <c r="Q556" s="429"/>
    </row>
    <row r="557" spans="3:17" x14ac:dyDescent="0.3">
      <c r="C557" s="2"/>
      <c r="D557" s="8"/>
      <c r="E557" s="421"/>
      <c r="F557" s="421"/>
      <c r="G557" s="421"/>
      <c r="H557" s="421"/>
      <c r="I557" s="421"/>
      <c r="J557" s="421"/>
      <c r="K557" s="421"/>
      <c r="L557" s="421"/>
      <c r="M557" s="421"/>
      <c r="N557" s="430"/>
      <c r="Q557" s="429"/>
    </row>
    <row r="558" spans="3:17" x14ac:dyDescent="0.3">
      <c r="C558" s="2"/>
      <c r="D558" s="8"/>
      <c r="E558" s="421"/>
      <c r="F558" s="421"/>
      <c r="G558" s="421"/>
      <c r="H558" s="421"/>
      <c r="I558" s="421"/>
      <c r="J558" s="421"/>
      <c r="K558" s="421"/>
      <c r="L558" s="421"/>
      <c r="M558" s="421"/>
      <c r="N558" s="430"/>
      <c r="Q558" s="429"/>
    </row>
    <row r="559" spans="3:17" x14ac:dyDescent="0.3">
      <c r="C559" s="2"/>
      <c r="D559" s="8"/>
      <c r="E559" s="421"/>
      <c r="F559" s="421"/>
      <c r="G559" s="421"/>
      <c r="H559" s="421"/>
      <c r="I559" s="421"/>
      <c r="J559" s="421"/>
      <c r="K559" s="421"/>
      <c r="L559" s="421"/>
      <c r="M559" s="421"/>
      <c r="N559" s="430"/>
      <c r="Q559" s="429"/>
    </row>
    <row r="560" spans="3:17" x14ac:dyDescent="0.3">
      <c r="C560" s="2"/>
      <c r="D560" s="8"/>
      <c r="E560" s="421"/>
      <c r="F560" s="421"/>
      <c r="G560" s="421"/>
      <c r="H560" s="421"/>
      <c r="I560" s="421"/>
      <c r="J560" s="421"/>
      <c r="K560" s="421"/>
      <c r="L560" s="421"/>
      <c r="M560" s="421"/>
      <c r="N560" s="430"/>
      <c r="Q560" s="429"/>
    </row>
    <row r="561" spans="3:17" x14ac:dyDescent="0.3">
      <c r="C561" s="2"/>
      <c r="D561" s="8"/>
      <c r="E561" s="421"/>
      <c r="F561" s="421"/>
      <c r="G561" s="421"/>
      <c r="H561" s="421"/>
      <c r="I561" s="421"/>
      <c r="J561" s="421"/>
      <c r="K561" s="421"/>
      <c r="L561" s="421"/>
      <c r="M561" s="421"/>
      <c r="N561" s="430"/>
      <c r="Q561" s="429"/>
    </row>
    <row r="562" spans="3:17" x14ac:dyDescent="0.3">
      <c r="C562" s="2"/>
      <c r="D562" s="8"/>
      <c r="E562" s="421"/>
      <c r="F562" s="421"/>
      <c r="G562" s="421"/>
      <c r="H562" s="421"/>
      <c r="I562" s="421"/>
      <c r="J562" s="421"/>
      <c r="K562" s="421"/>
      <c r="L562" s="421"/>
      <c r="M562" s="421"/>
      <c r="N562" s="430"/>
      <c r="Q562" s="429"/>
    </row>
    <row r="563" spans="3:17" x14ac:dyDescent="0.3">
      <c r="C563" s="2"/>
      <c r="D563" s="8"/>
      <c r="E563" s="421"/>
      <c r="F563" s="421"/>
      <c r="G563" s="421"/>
      <c r="H563" s="421"/>
      <c r="I563" s="421"/>
      <c r="J563" s="421"/>
      <c r="K563" s="421"/>
      <c r="L563" s="421"/>
      <c r="M563" s="421"/>
      <c r="N563" s="430"/>
      <c r="Q563" s="429"/>
    </row>
    <row r="564" spans="3:17" x14ac:dyDescent="0.3">
      <c r="C564" s="2"/>
      <c r="D564" s="8"/>
      <c r="E564" s="421"/>
      <c r="F564" s="421"/>
      <c r="G564" s="421"/>
      <c r="H564" s="421"/>
      <c r="I564" s="421"/>
      <c r="J564" s="421"/>
      <c r="K564" s="421"/>
      <c r="L564" s="421"/>
      <c r="M564" s="421"/>
      <c r="N564" s="430"/>
      <c r="Q564" s="429"/>
    </row>
    <row r="565" spans="3:17" x14ac:dyDescent="0.3">
      <c r="C565" s="2"/>
      <c r="D565" s="8"/>
      <c r="E565" s="421"/>
      <c r="F565" s="421"/>
      <c r="G565" s="421"/>
      <c r="H565" s="421"/>
      <c r="I565" s="421"/>
      <c r="J565" s="421"/>
      <c r="K565" s="421"/>
      <c r="L565" s="421"/>
      <c r="M565" s="421"/>
      <c r="N565" s="430"/>
      <c r="Q565" s="429"/>
    </row>
    <row r="566" spans="3:17" x14ac:dyDescent="0.3">
      <c r="C566" s="2"/>
      <c r="D566" s="8"/>
      <c r="E566" s="421"/>
      <c r="F566" s="421"/>
      <c r="G566" s="421"/>
      <c r="H566" s="421"/>
      <c r="I566" s="421"/>
      <c r="J566" s="421"/>
      <c r="K566" s="421"/>
      <c r="L566" s="421"/>
      <c r="M566" s="421"/>
      <c r="N566" s="430"/>
      <c r="Q566" s="429"/>
    </row>
    <row r="567" spans="3:17" x14ac:dyDescent="0.3">
      <c r="C567" s="2"/>
      <c r="D567" s="8"/>
      <c r="E567" s="421"/>
      <c r="F567" s="421"/>
      <c r="G567" s="421"/>
      <c r="H567" s="421"/>
      <c r="I567" s="421"/>
      <c r="J567" s="421"/>
      <c r="K567" s="421"/>
      <c r="L567" s="421"/>
      <c r="M567" s="421"/>
      <c r="N567" s="430"/>
      <c r="Q567" s="429"/>
    </row>
    <row r="568" spans="3:17" x14ac:dyDescent="0.3">
      <c r="C568" s="2"/>
      <c r="D568" s="8"/>
      <c r="E568" s="421"/>
      <c r="F568" s="421"/>
      <c r="G568" s="421"/>
      <c r="H568" s="421"/>
      <c r="I568" s="421"/>
      <c r="J568" s="421"/>
      <c r="K568" s="421"/>
      <c r="L568" s="421"/>
      <c r="M568" s="421"/>
      <c r="N568" s="430"/>
      <c r="Q568" s="429"/>
    </row>
    <row r="569" spans="3:17" x14ac:dyDescent="0.3">
      <c r="C569" s="2"/>
      <c r="D569" s="8"/>
      <c r="E569" s="421"/>
      <c r="F569" s="421"/>
      <c r="G569" s="421"/>
      <c r="H569" s="421"/>
      <c r="I569" s="421"/>
      <c r="J569" s="421"/>
      <c r="K569" s="421"/>
      <c r="L569" s="421"/>
      <c r="M569" s="421"/>
      <c r="N569" s="430"/>
      <c r="Q569" s="429"/>
    </row>
    <row r="570" spans="3:17" x14ac:dyDescent="0.3">
      <c r="C570" s="2"/>
      <c r="D570" s="8"/>
      <c r="E570" s="421"/>
      <c r="F570" s="421"/>
      <c r="G570" s="421"/>
      <c r="H570" s="421"/>
      <c r="I570" s="421"/>
      <c r="J570" s="421"/>
      <c r="K570" s="421"/>
      <c r="L570" s="421"/>
      <c r="M570" s="421"/>
      <c r="N570" s="430"/>
      <c r="Q570" s="429"/>
    </row>
    <row r="571" spans="3:17" x14ac:dyDescent="0.3">
      <c r="C571" s="2"/>
      <c r="D571" s="8"/>
      <c r="E571" s="421"/>
      <c r="F571" s="421"/>
      <c r="G571" s="421"/>
      <c r="H571" s="421"/>
      <c r="I571" s="421"/>
      <c r="J571" s="421"/>
      <c r="K571" s="421"/>
      <c r="L571" s="421"/>
      <c r="M571" s="421"/>
      <c r="N571" s="430"/>
      <c r="Q571" s="429"/>
    </row>
    <row r="572" spans="3:17" x14ac:dyDescent="0.3">
      <c r="C572" s="2"/>
      <c r="D572" s="8"/>
      <c r="E572" s="421"/>
      <c r="F572" s="421"/>
      <c r="G572" s="421"/>
      <c r="H572" s="421"/>
      <c r="I572" s="421"/>
      <c r="J572" s="421"/>
      <c r="K572" s="421"/>
      <c r="L572" s="421"/>
      <c r="M572" s="421"/>
      <c r="N572" s="430"/>
      <c r="Q572" s="429"/>
    </row>
    <row r="573" spans="3:17" x14ac:dyDescent="0.3">
      <c r="C573" s="2"/>
      <c r="D573" s="8"/>
      <c r="E573" s="421"/>
      <c r="F573" s="421"/>
      <c r="G573" s="421"/>
      <c r="H573" s="421"/>
      <c r="I573" s="421"/>
      <c r="J573" s="421"/>
      <c r="K573" s="421"/>
      <c r="L573" s="421"/>
      <c r="M573" s="421"/>
      <c r="N573" s="430"/>
      <c r="Q573" s="429"/>
    </row>
    <row r="574" spans="3:17" x14ac:dyDescent="0.3">
      <c r="C574" s="2"/>
      <c r="D574" s="8"/>
      <c r="E574" s="421"/>
      <c r="F574" s="421"/>
      <c r="G574" s="421"/>
      <c r="H574" s="421"/>
      <c r="I574" s="421"/>
      <c r="J574" s="421"/>
      <c r="K574" s="421"/>
      <c r="L574" s="421"/>
      <c r="M574" s="421"/>
      <c r="N574" s="430"/>
      <c r="Q574" s="429"/>
    </row>
    <row r="575" spans="3:17" x14ac:dyDescent="0.3">
      <c r="C575" s="2"/>
      <c r="D575" s="8"/>
      <c r="E575" s="421"/>
      <c r="F575" s="421"/>
      <c r="G575" s="421"/>
      <c r="H575" s="421"/>
      <c r="I575" s="421"/>
      <c r="J575" s="421"/>
      <c r="K575" s="421"/>
      <c r="L575" s="421"/>
      <c r="M575" s="421"/>
      <c r="N575" s="430"/>
      <c r="Q575" s="429"/>
    </row>
    <row r="576" spans="3:17" x14ac:dyDescent="0.3">
      <c r="C576" s="2"/>
      <c r="D576" s="8"/>
      <c r="E576" s="421"/>
      <c r="F576" s="421"/>
      <c r="G576" s="421"/>
      <c r="H576" s="421"/>
      <c r="I576" s="421"/>
      <c r="J576" s="421"/>
      <c r="K576" s="421"/>
      <c r="L576" s="421"/>
      <c r="M576" s="421"/>
      <c r="N576" s="430"/>
      <c r="Q576" s="429"/>
    </row>
    <row r="577" spans="3:17" x14ac:dyDescent="0.3">
      <c r="C577" s="2"/>
      <c r="D577" s="8"/>
      <c r="E577" s="421"/>
      <c r="F577" s="421"/>
      <c r="G577" s="421"/>
      <c r="H577" s="421"/>
      <c r="I577" s="421"/>
      <c r="J577" s="421"/>
      <c r="K577" s="421"/>
      <c r="L577" s="421"/>
      <c r="M577" s="421"/>
      <c r="N577" s="430"/>
      <c r="Q577" s="429"/>
    </row>
    <row r="578" spans="3:17" x14ac:dyDescent="0.3">
      <c r="C578" s="2"/>
      <c r="D578" s="8"/>
      <c r="E578" s="421"/>
      <c r="F578" s="421"/>
      <c r="G578" s="421"/>
      <c r="H578" s="421"/>
      <c r="I578" s="421"/>
      <c r="J578" s="421"/>
      <c r="K578" s="421"/>
      <c r="L578" s="421"/>
      <c r="M578" s="421"/>
      <c r="N578" s="430"/>
      <c r="Q578" s="429"/>
    </row>
    <row r="579" spans="3:17" x14ac:dyDescent="0.3">
      <c r="C579" s="2"/>
      <c r="D579" s="8"/>
      <c r="E579" s="421"/>
      <c r="F579" s="421"/>
      <c r="G579" s="421"/>
      <c r="H579" s="421"/>
      <c r="I579" s="421"/>
      <c r="J579" s="421"/>
      <c r="K579" s="421"/>
      <c r="L579" s="421"/>
      <c r="M579" s="421"/>
      <c r="N579" s="430"/>
      <c r="Q579" s="429"/>
    </row>
    <row r="580" spans="3:17" x14ac:dyDescent="0.3">
      <c r="C580" s="2"/>
      <c r="D580" s="8"/>
      <c r="E580" s="421"/>
      <c r="F580" s="421"/>
      <c r="G580" s="421"/>
      <c r="H580" s="421"/>
      <c r="I580" s="421"/>
      <c r="J580" s="421"/>
      <c r="K580" s="421"/>
      <c r="L580" s="421"/>
      <c r="M580" s="421"/>
      <c r="N580" s="430"/>
      <c r="Q580" s="429"/>
    </row>
    <row r="581" spans="3:17" x14ac:dyDescent="0.3">
      <c r="C581" s="2"/>
      <c r="D581" s="8"/>
      <c r="E581" s="421"/>
      <c r="F581" s="421"/>
      <c r="G581" s="421"/>
      <c r="H581" s="421"/>
      <c r="I581" s="421"/>
      <c r="J581" s="421"/>
      <c r="K581" s="421"/>
      <c r="L581" s="421"/>
      <c r="M581" s="421"/>
      <c r="N581" s="430"/>
      <c r="Q581" s="429"/>
    </row>
    <row r="582" spans="3:17" x14ac:dyDescent="0.3">
      <c r="C582" s="2"/>
      <c r="D582" s="8"/>
      <c r="E582" s="421"/>
      <c r="F582" s="421"/>
      <c r="G582" s="421"/>
      <c r="H582" s="421"/>
      <c r="I582" s="421"/>
      <c r="J582" s="421"/>
      <c r="K582" s="421"/>
      <c r="L582" s="421"/>
      <c r="M582" s="421"/>
      <c r="N582" s="430"/>
      <c r="Q582" s="429"/>
    </row>
    <row r="583" spans="3:17" x14ac:dyDescent="0.3">
      <c r="C583" s="2"/>
      <c r="D583" s="8"/>
      <c r="E583" s="421"/>
      <c r="F583" s="421"/>
      <c r="G583" s="421"/>
      <c r="H583" s="421"/>
      <c r="I583" s="421"/>
      <c r="J583" s="421"/>
      <c r="K583" s="421"/>
      <c r="L583" s="421"/>
      <c r="M583" s="421"/>
      <c r="N583" s="430"/>
      <c r="Q583" s="429"/>
    </row>
    <row r="584" spans="3:17" x14ac:dyDescent="0.3">
      <c r="C584" s="2"/>
      <c r="D584" s="8"/>
      <c r="E584" s="421"/>
      <c r="F584" s="421"/>
      <c r="G584" s="421"/>
      <c r="H584" s="421"/>
      <c r="I584" s="421"/>
      <c r="J584" s="421"/>
      <c r="K584" s="421"/>
      <c r="L584" s="421"/>
      <c r="M584" s="421"/>
      <c r="N584" s="430"/>
      <c r="Q584" s="429"/>
    </row>
    <row r="585" spans="3:17" x14ac:dyDescent="0.3">
      <c r="C585" s="2"/>
      <c r="D585" s="8"/>
      <c r="E585" s="421"/>
      <c r="F585" s="421"/>
      <c r="G585" s="421"/>
      <c r="H585" s="421"/>
      <c r="I585" s="421"/>
      <c r="J585" s="421"/>
      <c r="K585" s="421"/>
      <c r="L585" s="421"/>
      <c r="M585" s="421"/>
      <c r="N585" s="430"/>
      <c r="Q585" s="429"/>
    </row>
    <row r="586" spans="3:17" x14ac:dyDescent="0.3">
      <c r="C586" s="2"/>
      <c r="D586" s="8"/>
      <c r="E586" s="421"/>
      <c r="F586" s="421"/>
      <c r="G586" s="421"/>
      <c r="H586" s="421"/>
      <c r="I586" s="421"/>
      <c r="J586" s="421"/>
      <c r="K586" s="421"/>
      <c r="L586" s="421"/>
      <c r="M586" s="421"/>
      <c r="N586" s="430"/>
      <c r="Q586" s="429"/>
    </row>
    <row r="587" spans="3:17" x14ac:dyDescent="0.3">
      <c r="C587" s="2"/>
      <c r="D587" s="8"/>
      <c r="E587" s="421"/>
      <c r="F587" s="421"/>
      <c r="G587" s="421"/>
      <c r="H587" s="421"/>
      <c r="I587" s="421"/>
      <c r="J587" s="421"/>
      <c r="K587" s="421"/>
      <c r="L587" s="421"/>
      <c r="M587" s="421"/>
      <c r="N587" s="430"/>
      <c r="Q587" s="429"/>
    </row>
    <row r="588" spans="3:17" x14ac:dyDescent="0.3">
      <c r="C588" s="2"/>
      <c r="D588" s="8"/>
      <c r="E588" s="421"/>
      <c r="F588" s="421"/>
      <c r="G588" s="421"/>
      <c r="H588" s="421"/>
      <c r="I588" s="421"/>
      <c r="J588" s="421"/>
      <c r="K588" s="421"/>
      <c r="L588" s="421"/>
      <c r="M588" s="421"/>
      <c r="N588" s="430"/>
      <c r="Q588" s="429"/>
    </row>
    <row r="589" spans="3:17" ht="15" customHeight="1" x14ac:dyDescent="0.3">
      <c r="C589" s="2"/>
      <c r="D589" s="402"/>
      <c r="E589" s="421"/>
      <c r="F589" s="421"/>
      <c r="G589" s="421"/>
      <c r="H589" s="421"/>
      <c r="I589" s="421"/>
      <c r="J589" s="421"/>
      <c r="K589" s="421"/>
      <c r="L589" s="421"/>
      <c r="M589" s="421"/>
      <c r="N589" s="430"/>
      <c r="Q589" s="429"/>
    </row>
    <row r="590" spans="3:17" ht="15" customHeight="1" x14ac:dyDescent="0.3">
      <c r="E590" s="421"/>
      <c r="F590" s="421"/>
      <c r="G590" s="421"/>
      <c r="H590" s="421"/>
      <c r="I590" s="421"/>
      <c r="J590" s="421"/>
      <c r="K590" s="421"/>
      <c r="L590" s="421"/>
      <c r="M590" s="421"/>
      <c r="N590" s="430"/>
    </row>
    <row r="591" spans="3:17" ht="15" customHeight="1" x14ac:dyDescent="0.3">
      <c r="E591" s="421"/>
      <c r="F591" s="421"/>
      <c r="G591" s="421"/>
      <c r="H591" s="421"/>
      <c r="I591" s="421"/>
      <c r="J591" s="421"/>
      <c r="K591" s="421"/>
      <c r="L591" s="421"/>
      <c r="M591" s="421"/>
      <c r="N591" s="430"/>
    </row>
    <row r="592" spans="3:17" ht="15" customHeight="1" x14ac:dyDescent="0.3">
      <c r="E592" s="421"/>
      <c r="F592" s="421"/>
      <c r="G592" s="421"/>
      <c r="H592" s="421"/>
      <c r="I592" s="421"/>
      <c r="J592" s="421"/>
      <c r="K592" s="421"/>
      <c r="L592" s="421"/>
      <c r="M592" s="421"/>
      <c r="N592" s="430"/>
    </row>
    <row r="593" spans="5:14" ht="15" customHeight="1" x14ac:dyDescent="0.3">
      <c r="E593" s="421"/>
      <c r="F593" s="421"/>
      <c r="G593" s="421"/>
      <c r="H593" s="421"/>
      <c r="I593" s="421"/>
      <c r="J593" s="421"/>
      <c r="K593" s="421"/>
      <c r="L593" s="421"/>
      <c r="M593" s="421"/>
      <c r="N593" s="430"/>
    </row>
    <row r="594" spans="5:14" ht="15" customHeight="1" x14ac:dyDescent="0.3">
      <c r="E594" s="421"/>
      <c r="F594" s="421"/>
      <c r="G594" s="421"/>
      <c r="H594" s="421"/>
      <c r="I594" s="421"/>
      <c r="J594" s="421"/>
      <c r="K594" s="421"/>
      <c r="L594" s="421"/>
      <c r="M594" s="421"/>
      <c r="N594" s="430"/>
    </row>
    <row r="595" spans="5:14" ht="15" customHeight="1" x14ac:dyDescent="0.3">
      <c r="E595" s="421"/>
      <c r="F595" s="421"/>
      <c r="G595" s="421"/>
      <c r="H595" s="421"/>
      <c r="I595" s="421"/>
      <c r="J595" s="421"/>
      <c r="K595" s="421"/>
      <c r="L595" s="421"/>
      <c r="M595" s="421"/>
      <c r="N595" s="430"/>
    </row>
    <row r="596" spans="5:14" ht="15" customHeight="1" x14ac:dyDescent="0.3">
      <c r="E596" s="421"/>
      <c r="F596" s="421"/>
      <c r="G596" s="421"/>
      <c r="H596" s="421"/>
      <c r="I596" s="421"/>
      <c r="J596" s="421"/>
      <c r="K596" s="421"/>
      <c r="L596" s="421"/>
      <c r="M596" s="421"/>
      <c r="N596" s="430"/>
    </row>
    <row r="597" spans="5:14" ht="15" customHeight="1" x14ac:dyDescent="0.3">
      <c r="E597" s="421"/>
      <c r="F597" s="421"/>
      <c r="G597" s="421"/>
      <c r="H597" s="421"/>
      <c r="I597" s="421"/>
      <c r="J597" s="421"/>
      <c r="K597" s="421"/>
      <c r="L597" s="421"/>
      <c r="M597" s="421"/>
      <c r="N597" s="430"/>
    </row>
    <row r="598" spans="5:14" ht="15" customHeight="1" x14ac:dyDescent="0.3">
      <c r="E598" s="421"/>
      <c r="F598" s="421"/>
      <c r="G598" s="421"/>
      <c r="H598" s="421"/>
      <c r="I598" s="421"/>
      <c r="J598" s="421"/>
      <c r="K598" s="421"/>
      <c r="L598" s="421"/>
      <c r="M598" s="421"/>
      <c r="N598" s="430"/>
    </row>
    <row r="599" spans="5:14" ht="15" customHeight="1" x14ac:dyDescent="0.3">
      <c r="N599" s="431"/>
    </row>
  </sheetData>
  <mergeCells count="186">
    <mergeCell ref="A470:B470"/>
    <mergeCell ref="Q470:T470"/>
    <mergeCell ref="A466:B466"/>
    <mergeCell ref="F466:G466"/>
    <mergeCell ref="Q466:T466"/>
    <mergeCell ref="D467:E467"/>
    <mergeCell ref="A469:B469"/>
    <mergeCell ref="Q469:T469"/>
    <mergeCell ref="A366:H366"/>
    <mergeCell ref="A368:F368"/>
    <mergeCell ref="G368:V368"/>
    <mergeCell ref="A458:H458"/>
    <mergeCell ref="B460:H460"/>
    <mergeCell ref="D464:E464"/>
    <mergeCell ref="A313:H313"/>
    <mergeCell ref="A315:F315"/>
    <mergeCell ref="G315:V315"/>
    <mergeCell ref="A323:H323"/>
    <mergeCell ref="A325:F325"/>
    <mergeCell ref="G325:V325"/>
    <mergeCell ref="A298:H298"/>
    <mergeCell ref="A300:F300"/>
    <mergeCell ref="G300:V300"/>
    <mergeCell ref="A304:H304"/>
    <mergeCell ref="A306:F306"/>
    <mergeCell ref="G306:V306"/>
    <mergeCell ref="A287:H287"/>
    <mergeCell ref="A289:E289"/>
    <mergeCell ref="F289:V289"/>
    <mergeCell ref="A292:H292"/>
    <mergeCell ref="A294:F294"/>
    <mergeCell ref="G294:V294"/>
    <mergeCell ref="A277:H277"/>
    <mergeCell ref="A279:E279"/>
    <mergeCell ref="F279:V279"/>
    <mergeCell ref="A281:H281"/>
    <mergeCell ref="A283:E283"/>
    <mergeCell ref="F283:V283"/>
    <mergeCell ref="A253:H253"/>
    <mergeCell ref="A255:F255"/>
    <mergeCell ref="G255:V255"/>
    <mergeCell ref="A270:H270"/>
    <mergeCell ref="A272:F272"/>
    <mergeCell ref="G272:V272"/>
    <mergeCell ref="A237:H237"/>
    <mergeCell ref="A239:E239"/>
    <mergeCell ref="F239:V239"/>
    <mergeCell ref="A247:H247"/>
    <mergeCell ref="A249:E249"/>
    <mergeCell ref="F249:V249"/>
    <mergeCell ref="EY195:FF195"/>
    <mergeCell ref="FU195:GB195"/>
    <mergeCell ref="GQ195:GX195"/>
    <mergeCell ref="HM195:HT195"/>
    <mergeCell ref="II195:IP195"/>
    <mergeCell ref="A197:E197"/>
    <mergeCell ref="F197:V197"/>
    <mergeCell ref="GQ193:HL193"/>
    <mergeCell ref="HM193:IH193"/>
    <mergeCell ref="II193:IV193"/>
    <mergeCell ref="A195:H195"/>
    <mergeCell ref="W195:AD195"/>
    <mergeCell ref="AS195:AZ195"/>
    <mergeCell ref="BO195:BV195"/>
    <mergeCell ref="CK195:CR195"/>
    <mergeCell ref="DG195:DN195"/>
    <mergeCell ref="EC195:EJ195"/>
    <mergeCell ref="BO193:CJ193"/>
    <mergeCell ref="CK193:DF193"/>
    <mergeCell ref="DG193:EB193"/>
    <mergeCell ref="EC193:EX193"/>
    <mergeCell ref="EY193:FT193"/>
    <mergeCell ref="FU193:GP193"/>
    <mergeCell ref="A187:H187"/>
    <mergeCell ref="A189:V189"/>
    <mergeCell ref="A191:H191"/>
    <mergeCell ref="A193:V193"/>
    <mergeCell ref="W193:AR193"/>
    <mergeCell ref="AS193:BN193"/>
    <mergeCell ref="A172:E172"/>
    <mergeCell ref="F172:V172"/>
    <mergeCell ref="A174:H174"/>
    <mergeCell ref="A176:V176"/>
    <mergeCell ref="A183:H183"/>
    <mergeCell ref="A185:E185"/>
    <mergeCell ref="F185:V185"/>
    <mergeCell ref="A157:H157"/>
    <mergeCell ref="A159:E159"/>
    <mergeCell ref="F159:V159"/>
    <mergeCell ref="A165:H165"/>
    <mergeCell ref="A167:E167"/>
    <mergeCell ref="F167:V167"/>
    <mergeCell ref="A148:H148"/>
    <mergeCell ref="A150:E150"/>
    <mergeCell ref="F150:V150"/>
    <mergeCell ref="A152:H152"/>
    <mergeCell ref="A154:E154"/>
    <mergeCell ref="S154:V154"/>
    <mergeCell ref="A137:H137"/>
    <mergeCell ref="A139:E139"/>
    <mergeCell ref="F139:V139"/>
    <mergeCell ref="A143:H143"/>
    <mergeCell ref="A145:E145"/>
    <mergeCell ref="F145:V145"/>
    <mergeCell ref="A125:H125"/>
    <mergeCell ref="A127:E127"/>
    <mergeCell ref="F127:V127"/>
    <mergeCell ref="A130:H130"/>
    <mergeCell ref="A132:E132"/>
    <mergeCell ref="F132:V132"/>
    <mergeCell ref="A106:E106"/>
    <mergeCell ref="F106:V106"/>
    <mergeCell ref="A108:H108"/>
    <mergeCell ref="A110:V110"/>
    <mergeCell ref="A114:H114"/>
    <mergeCell ref="A116:E116"/>
    <mergeCell ref="F116:V116"/>
    <mergeCell ref="A92:E92"/>
    <mergeCell ref="F92:V92"/>
    <mergeCell ref="A100:H100"/>
    <mergeCell ref="A102:E102"/>
    <mergeCell ref="F102:V102"/>
    <mergeCell ref="A104:H104"/>
    <mergeCell ref="A82:E82"/>
    <mergeCell ref="F82:V82"/>
    <mergeCell ref="A85:H85"/>
    <mergeCell ref="A87:E87"/>
    <mergeCell ref="F87:V87"/>
    <mergeCell ref="A90:H90"/>
    <mergeCell ref="A71:H71"/>
    <mergeCell ref="A73:E73"/>
    <mergeCell ref="A75:H75"/>
    <mergeCell ref="A77:E77"/>
    <mergeCell ref="F77:V77"/>
    <mergeCell ref="A80:H80"/>
    <mergeCell ref="A61:H61"/>
    <mergeCell ref="A63:E63"/>
    <mergeCell ref="F63:V63"/>
    <mergeCell ref="A68:H68"/>
    <mergeCell ref="A69:E69"/>
    <mergeCell ref="F69:V69"/>
    <mergeCell ref="A52:H52"/>
    <mergeCell ref="A54:E54"/>
    <mergeCell ref="F54:V54"/>
    <mergeCell ref="A57:H57"/>
    <mergeCell ref="A59:E59"/>
    <mergeCell ref="F59:V59"/>
    <mergeCell ref="A31:H31"/>
    <mergeCell ref="A35:E35"/>
    <mergeCell ref="F35:V35"/>
    <mergeCell ref="A37:H37"/>
    <mergeCell ref="A39:E39"/>
    <mergeCell ref="F39:V39"/>
    <mergeCell ref="A17:E17"/>
    <mergeCell ref="A23:H23"/>
    <mergeCell ref="A25:E25"/>
    <mergeCell ref="F25:V25"/>
    <mergeCell ref="A27:H27"/>
    <mergeCell ref="A29:E29"/>
    <mergeCell ref="F29:V29"/>
    <mergeCell ref="S13:T13"/>
    <mergeCell ref="U13:U15"/>
    <mergeCell ref="V13:V15"/>
    <mergeCell ref="L14:M14"/>
    <mergeCell ref="N14:N15"/>
    <mergeCell ref="O14:P14"/>
    <mergeCell ref="Q14:Q15"/>
    <mergeCell ref="R14:R15"/>
    <mergeCell ref="S14:S15"/>
    <mergeCell ref="T14:T15"/>
    <mergeCell ref="G13:G14"/>
    <mergeCell ref="H13:H14"/>
    <mergeCell ref="I13:I15"/>
    <mergeCell ref="J13:J15"/>
    <mergeCell ref="K13:K15"/>
    <mergeCell ref="L13:R13"/>
    <mergeCell ref="A5:V5"/>
    <mergeCell ref="A6:V6"/>
    <mergeCell ref="A7:V7"/>
    <mergeCell ref="A11:V11"/>
    <mergeCell ref="A13:A15"/>
    <mergeCell ref="B13:B15"/>
    <mergeCell ref="C13:C15"/>
    <mergeCell ref="D13:D15"/>
    <mergeCell ref="E13:E15"/>
    <mergeCell ref="F13:F15"/>
  </mergeCells>
  <printOptions horizontalCentered="1"/>
  <pageMargins left="0.19685039370078741" right="0.31496062992125984" top="0.6692913385826772" bottom="1.0236220472440944" header="0.23622047244094491" footer="0.31496062992125984"/>
  <pageSetup paperSize="5" scale="39" orientation="landscape" r:id="rId1"/>
  <headerFooter>
    <oddFooter>&amp;C&amp;A&amp;RPágina &amp;P</oddFooter>
  </headerFooter>
  <rowBreaks count="11" manualBreakCount="11">
    <brk id="68" max="21" man="1"/>
    <brk id="125" max="21" man="1"/>
    <brk id="144" max="21" man="1"/>
    <brk id="183" max="21" man="1"/>
    <brk id="247" max="21" man="1"/>
    <brk id="270" max="21" man="1"/>
    <brk id="293" max="21" man="1"/>
    <brk id="332" max="21" man="1"/>
    <brk id="354" max="21" man="1"/>
    <brk id="392" max="21" man="1"/>
    <brk id="424" max="21" man="1"/>
  </rowBreaks>
  <colBreaks count="1" manualBreakCount="1">
    <brk id="2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NOM. CONTRATADOS DICIEMBRE 2022</vt:lpstr>
      <vt:lpstr>'NOM. CONTRATADOS DICIEMBRE 2022'!Área_de_impresión</vt:lpstr>
      <vt:lpstr>'NOM. CONTRATADOS DICIEMBRE 2022'!Títulos_a_imprimir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Lorret Ogando Taveras</dc:creator>
  <cp:lastModifiedBy>Laura Lorret Ogando Taveras</cp:lastModifiedBy>
  <dcterms:created xsi:type="dcterms:W3CDTF">2023-01-11T16:21:26Z</dcterms:created>
  <dcterms:modified xsi:type="dcterms:W3CDTF">2023-01-11T16:22:08Z</dcterms:modified>
</cp:coreProperties>
</file>