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120" windowHeight="6525" activeTab="1"/>
  </bookViews>
  <sheets>
    <sheet name="Sheet4" sheetId="4" r:id="rId1"/>
    <sheet name="Sheet1" sheetId="1" r:id="rId2"/>
    <sheet name="Sheet2" sheetId="2" r:id="rId3"/>
    <sheet name="Sheet3" sheetId="3" r:id="rId4"/>
    <sheet name="catalogo rubros" sheetId="5" r:id="rId5"/>
  </sheets>
  <externalReferences>
    <externalReference r:id="rId6"/>
  </externalReferences>
  <definedNames>
    <definedName name="_xlnm._FilterDatabase" localSheetId="2" hidden="1">Sheet2!$A$3:$R$824</definedName>
    <definedName name="_xlnm.Print_Titles" localSheetId="1">Sheet1!$1:$10</definedName>
  </definedName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H834" i="1" l="1"/>
  <c r="H833" i="1"/>
  <c r="H835" i="1"/>
  <c r="H832" i="1"/>
  <c r="H831" i="1"/>
  <c r="J832" i="1" l="1"/>
  <c r="J834" i="1"/>
  <c r="J831" i="1"/>
  <c r="J833" i="1"/>
  <c r="J835" i="1"/>
  <c r="J56" i="2" l="1"/>
  <c r="J65" i="1"/>
  <c r="L53" i="2" l="1"/>
  <c r="J52" i="2"/>
  <c r="J766" i="2"/>
  <c r="J773" i="1" l="1"/>
  <c r="J59" i="1" l="1"/>
  <c r="K613" i="1" l="1"/>
  <c r="N824" i="2"/>
  <c r="M824" i="2"/>
  <c r="L824" i="2"/>
  <c r="K824" i="2"/>
  <c r="J824" i="2"/>
  <c r="N822" i="2"/>
  <c r="M822" i="2"/>
  <c r="L822" i="2"/>
  <c r="K822" i="2"/>
  <c r="J822" i="2"/>
  <c r="N821" i="2"/>
  <c r="M821" i="2"/>
  <c r="Q824" i="2" s="1"/>
  <c r="L821" i="2"/>
  <c r="K821" i="2"/>
  <c r="O824" i="2" s="1"/>
  <c r="J821" i="2"/>
  <c r="N820" i="2"/>
  <c r="M820" i="2"/>
  <c r="L820" i="2"/>
  <c r="K820" i="2"/>
  <c r="J820" i="2"/>
  <c r="N819" i="2"/>
  <c r="M819" i="2"/>
  <c r="L819" i="2"/>
  <c r="K819" i="2"/>
  <c r="J819" i="2"/>
  <c r="N818" i="2"/>
  <c r="M818" i="2"/>
  <c r="L818" i="2"/>
  <c r="K818" i="2"/>
  <c r="J818" i="2"/>
  <c r="P824" i="2" l="1"/>
  <c r="R824" i="2"/>
  <c r="J69" i="1"/>
  <c r="J70" i="1"/>
  <c r="J22" i="1"/>
  <c r="J63" i="1"/>
  <c r="J64" i="1"/>
  <c r="J66" i="1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3" i="2"/>
  <c r="J54" i="2"/>
  <c r="J55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5" i="2"/>
  <c r="K5" i="2" l="1"/>
  <c r="L5" i="2"/>
  <c r="M5" i="2"/>
  <c r="N5" i="2"/>
  <c r="K6" i="2"/>
  <c r="L6" i="2"/>
  <c r="M6" i="2"/>
  <c r="N6" i="2"/>
  <c r="K7" i="2"/>
  <c r="L7" i="2"/>
  <c r="M7" i="2"/>
  <c r="N7" i="2"/>
  <c r="K8" i="2"/>
  <c r="L8" i="2"/>
  <c r="M8" i="2"/>
  <c r="N8" i="2"/>
  <c r="K9" i="2"/>
  <c r="L9" i="2"/>
  <c r="M9" i="2"/>
  <c r="N9" i="2"/>
  <c r="K10" i="2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5" i="2"/>
  <c r="N15" i="2"/>
  <c r="K16" i="2"/>
  <c r="L16" i="2"/>
  <c r="M16" i="2"/>
  <c r="N16" i="2"/>
  <c r="K17" i="2"/>
  <c r="L17" i="2"/>
  <c r="M17" i="2"/>
  <c r="N17" i="2"/>
  <c r="K18" i="2"/>
  <c r="L18" i="2"/>
  <c r="M18" i="2"/>
  <c r="N18" i="2"/>
  <c r="K19" i="2"/>
  <c r="L19" i="2"/>
  <c r="M19" i="2"/>
  <c r="N19" i="2"/>
  <c r="K20" i="2"/>
  <c r="L20" i="2"/>
  <c r="M20" i="2"/>
  <c r="N20" i="2"/>
  <c r="K21" i="2"/>
  <c r="L21" i="2"/>
  <c r="M21" i="2"/>
  <c r="N21" i="2"/>
  <c r="K22" i="2"/>
  <c r="L22" i="2"/>
  <c r="M22" i="2"/>
  <c r="N22" i="2"/>
  <c r="K23" i="2"/>
  <c r="L23" i="2"/>
  <c r="M23" i="2"/>
  <c r="N23" i="2"/>
  <c r="K24" i="2"/>
  <c r="L24" i="2"/>
  <c r="M24" i="2"/>
  <c r="N24" i="2"/>
  <c r="K25" i="2"/>
  <c r="L25" i="2"/>
  <c r="M25" i="2"/>
  <c r="N25" i="2"/>
  <c r="K26" i="2"/>
  <c r="L26" i="2"/>
  <c r="M26" i="2"/>
  <c r="N26" i="2"/>
  <c r="K27" i="2"/>
  <c r="L27" i="2"/>
  <c r="M27" i="2"/>
  <c r="N27" i="2"/>
  <c r="K28" i="2"/>
  <c r="L28" i="2"/>
  <c r="M28" i="2"/>
  <c r="N28" i="2"/>
  <c r="K29" i="2"/>
  <c r="L29" i="2"/>
  <c r="M29" i="2"/>
  <c r="N29" i="2"/>
  <c r="K30" i="2"/>
  <c r="L30" i="2"/>
  <c r="M30" i="2"/>
  <c r="N30" i="2"/>
  <c r="K31" i="2"/>
  <c r="L31" i="2"/>
  <c r="M31" i="2"/>
  <c r="N31" i="2"/>
  <c r="K32" i="2"/>
  <c r="L32" i="2"/>
  <c r="M32" i="2"/>
  <c r="N32" i="2"/>
  <c r="K33" i="2"/>
  <c r="L33" i="2"/>
  <c r="M33" i="2"/>
  <c r="N33" i="2"/>
  <c r="K34" i="2"/>
  <c r="L34" i="2"/>
  <c r="M34" i="2"/>
  <c r="N34" i="2"/>
  <c r="K35" i="2"/>
  <c r="L35" i="2"/>
  <c r="M35" i="2"/>
  <c r="N35" i="2"/>
  <c r="K36" i="2"/>
  <c r="L36" i="2"/>
  <c r="M36" i="2"/>
  <c r="N36" i="2"/>
  <c r="K37" i="2"/>
  <c r="L37" i="2"/>
  <c r="M37" i="2"/>
  <c r="N37" i="2"/>
  <c r="K38" i="2"/>
  <c r="L38" i="2"/>
  <c r="M38" i="2"/>
  <c r="N38" i="2"/>
  <c r="K39" i="2"/>
  <c r="L39" i="2"/>
  <c r="M39" i="2"/>
  <c r="N39" i="2"/>
  <c r="K40" i="2"/>
  <c r="L40" i="2"/>
  <c r="M40" i="2"/>
  <c r="N40" i="2"/>
  <c r="K41" i="2"/>
  <c r="L41" i="2"/>
  <c r="M41" i="2"/>
  <c r="N41" i="2"/>
  <c r="K42" i="2"/>
  <c r="L42" i="2"/>
  <c r="M42" i="2"/>
  <c r="N42" i="2"/>
  <c r="K43" i="2"/>
  <c r="L43" i="2"/>
  <c r="M43" i="2"/>
  <c r="N43" i="2"/>
  <c r="K44" i="2"/>
  <c r="L44" i="2"/>
  <c r="M44" i="2"/>
  <c r="N44" i="2"/>
  <c r="K45" i="2"/>
  <c r="L45" i="2"/>
  <c r="M45" i="2"/>
  <c r="N45" i="2"/>
  <c r="K46" i="2"/>
  <c r="L46" i="2"/>
  <c r="M46" i="2"/>
  <c r="N46" i="2"/>
  <c r="K47" i="2"/>
  <c r="L47" i="2"/>
  <c r="M47" i="2"/>
  <c r="N47" i="2"/>
  <c r="K48" i="2"/>
  <c r="L48" i="2"/>
  <c r="M48" i="2"/>
  <c r="N48" i="2"/>
  <c r="K49" i="2"/>
  <c r="L49" i="2"/>
  <c r="M49" i="2"/>
  <c r="N49" i="2"/>
  <c r="K50" i="2"/>
  <c r="L50" i="2"/>
  <c r="M50" i="2"/>
  <c r="N50" i="2"/>
  <c r="K51" i="2"/>
  <c r="L51" i="2"/>
  <c r="M51" i="2"/>
  <c r="N51" i="2"/>
  <c r="K53" i="2"/>
  <c r="M53" i="2"/>
  <c r="N53" i="2"/>
  <c r="K54" i="2"/>
  <c r="L54" i="2"/>
  <c r="M54" i="2"/>
  <c r="N54" i="2"/>
  <c r="K55" i="2"/>
  <c r="L55" i="2"/>
  <c r="M55" i="2"/>
  <c r="N55" i="2"/>
  <c r="K57" i="2"/>
  <c r="L57" i="2"/>
  <c r="M57" i="2"/>
  <c r="N57" i="2"/>
  <c r="K58" i="2"/>
  <c r="L58" i="2"/>
  <c r="M58" i="2"/>
  <c r="N58" i="2"/>
  <c r="K59" i="2"/>
  <c r="L59" i="2"/>
  <c r="M59" i="2"/>
  <c r="N59" i="2"/>
  <c r="K60" i="2"/>
  <c r="O60" i="2" s="1"/>
  <c r="L60" i="2"/>
  <c r="P60" i="2" s="1"/>
  <c r="M60" i="2"/>
  <c r="Q60" i="2" s="1"/>
  <c r="N60" i="2"/>
  <c r="R60" i="2" s="1"/>
  <c r="K61" i="2"/>
  <c r="L61" i="2"/>
  <c r="M61" i="2"/>
  <c r="N61" i="2"/>
  <c r="K62" i="2"/>
  <c r="L62" i="2"/>
  <c r="M62" i="2"/>
  <c r="N62" i="2"/>
  <c r="K63" i="2"/>
  <c r="L63" i="2"/>
  <c r="M63" i="2"/>
  <c r="N63" i="2"/>
  <c r="K64" i="2"/>
  <c r="O64" i="2" s="1"/>
  <c r="L64" i="2"/>
  <c r="P64" i="2" s="1"/>
  <c r="M64" i="2"/>
  <c r="Q64" i="2" s="1"/>
  <c r="N64" i="2"/>
  <c r="R64" i="2" s="1"/>
  <c r="K65" i="2"/>
  <c r="L65" i="2"/>
  <c r="M65" i="2"/>
  <c r="N65" i="2"/>
  <c r="K66" i="2"/>
  <c r="L66" i="2"/>
  <c r="M66" i="2"/>
  <c r="N66" i="2"/>
  <c r="K67" i="2"/>
  <c r="L67" i="2"/>
  <c r="M67" i="2"/>
  <c r="N67" i="2"/>
  <c r="K68" i="2"/>
  <c r="L68" i="2"/>
  <c r="M68" i="2"/>
  <c r="N68" i="2"/>
  <c r="K69" i="2"/>
  <c r="L69" i="2"/>
  <c r="M69" i="2"/>
  <c r="N69" i="2"/>
  <c r="K70" i="2"/>
  <c r="L70" i="2"/>
  <c r="M70" i="2"/>
  <c r="N70" i="2"/>
  <c r="K71" i="2"/>
  <c r="L71" i="2"/>
  <c r="M71" i="2"/>
  <c r="N71" i="2"/>
  <c r="K72" i="2"/>
  <c r="L72" i="2"/>
  <c r="M72" i="2"/>
  <c r="N72" i="2"/>
  <c r="K73" i="2"/>
  <c r="L73" i="2"/>
  <c r="M73" i="2"/>
  <c r="N73" i="2"/>
  <c r="K74" i="2"/>
  <c r="L74" i="2"/>
  <c r="M74" i="2"/>
  <c r="N74" i="2"/>
  <c r="K75" i="2"/>
  <c r="L75" i="2"/>
  <c r="M75" i="2"/>
  <c r="N75" i="2"/>
  <c r="K76" i="2"/>
  <c r="L76" i="2"/>
  <c r="M76" i="2"/>
  <c r="N76" i="2"/>
  <c r="K77" i="2"/>
  <c r="L77" i="2"/>
  <c r="M77" i="2"/>
  <c r="N77" i="2"/>
  <c r="K78" i="2"/>
  <c r="L78" i="2"/>
  <c r="M78" i="2"/>
  <c r="N78" i="2"/>
  <c r="K79" i="2"/>
  <c r="L79" i="2"/>
  <c r="M79" i="2"/>
  <c r="N79" i="2"/>
  <c r="K80" i="2"/>
  <c r="L80" i="2"/>
  <c r="M80" i="2"/>
  <c r="N80" i="2"/>
  <c r="K81" i="2"/>
  <c r="L81" i="2"/>
  <c r="M81" i="2"/>
  <c r="N81" i="2"/>
  <c r="K82" i="2"/>
  <c r="L82" i="2"/>
  <c r="M82" i="2"/>
  <c r="N82" i="2"/>
  <c r="K83" i="2"/>
  <c r="L83" i="2"/>
  <c r="M83" i="2"/>
  <c r="N83" i="2"/>
  <c r="K84" i="2"/>
  <c r="L84" i="2"/>
  <c r="M84" i="2"/>
  <c r="N84" i="2"/>
  <c r="K85" i="2"/>
  <c r="L85" i="2"/>
  <c r="M85" i="2"/>
  <c r="N85" i="2"/>
  <c r="K86" i="2"/>
  <c r="L86" i="2"/>
  <c r="M86" i="2"/>
  <c r="N86" i="2"/>
  <c r="K87" i="2"/>
  <c r="L87" i="2"/>
  <c r="M87" i="2"/>
  <c r="N87" i="2"/>
  <c r="K88" i="2"/>
  <c r="L88" i="2"/>
  <c r="M88" i="2"/>
  <c r="N88" i="2"/>
  <c r="K89" i="2"/>
  <c r="L89" i="2"/>
  <c r="M89" i="2"/>
  <c r="N89" i="2"/>
  <c r="K90" i="2"/>
  <c r="L90" i="2"/>
  <c r="M90" i="2"/>
  <c r="N90" i="2"/>
  <c r="K91" i="2"/>
  <c r="L91" i="2"/>
  <c r="M91" i="2"/>
  <c r="N91" i="2"/>
  <c r="K92" i="2"/>
  <c r="L92" i="2"/>
  <c r="M92" i="2"/>
  <c r="N92" i="2"/>
  <c r="K93" i="2"/>
  <c r="L93" i="2"/>
  <c r="M93" i="2"/>
  <c r="N93" i="2"/>
  <c r="K94" i="2"/>
  <c r="L94" i="2"/>
  <c r="M94" i="2"/>
  <c r="N94" i="2"/>
  <c r="K95" i="2"/>
  <c r="L95" i="2"/>
  <c r="M95" i="2"/>
  <c r="N95" i="2"/>
  <c r="K96" i="2"/>
  <c r="L96" i="2"/>
  <c r="M96" i="2"/>
  <c r="N96" i="2"/>
  <c r="K97" i="2"/>
  <c r="L97" i="2"/>
  <c r="M97" i="2"/>
  <c r="N97" i="2"/>
  <c r="K98" i="2"/>
  <c r="L98" i="2"/>
  <c r="M98" i="2"/>
  <c r="N98" i="2"/>
  <c r="K99" i="2"/>
  <c r="L99" i="2"/>
  <c r="M99" i="2"/>
  <c r="N99" i="2"/>
  <c r="K100" i="2"/>
  <c r="L100" i="2"/>
  <c r="M100" i="2"/>
  <c r="N100" i="2"/>
  <c r="K101" i="2"/>
  <c r="L101" i="2"/>
  <c r="M101" i="2"/>
  <c r="N101" i="2"/>
  <c r="K102" i="2"/>
  <c r="L102" i="2"/>
  <c r="M102" i="2"/>
  <c r="N102" i="2"/>
  <c r="K103" i="2"/>
  <c r="L103" i="2"/>
  <c r="M103" i="2"/>
  <c r="N103" i="2"/>
  <c r="K104" i="2"/>
  <c r="L104" i="2"/>
  <c r="M104" i="2"/>
  <c r="N104" i="2"/>
  <c r="K105" i="2"/>
  <c r="L105" i="2"/>
  <c r="M105" i="2"/>
  <c r="N105" i="2"/>
  <c r="K106" i="2"/>
  <c r="L106" i="2"/>
  <c r="M106" i="2"/>
  <c r="N106" i="2"/>
  <c r="K107" i="2"/>
  <c r="L107" i="2"/>
  <c r="M107" i="2"/>
  <c r="N107" i="2"/>
  <c r="K108" i="2"/>
  <c r="L108" i="2"/>
  <c r="M108" i="2"/>
  <c r="N108" i="2"/>
  <c r="K109" i="2"/>
  <c r="L109" i="2"/>
  <c r="M109" i="2"/>
  <c r="N109" i="2"/>
  <c r="K110" i="2"/>
  <c r="L110" i="2"/>
  <c r="M110" i="2"/>
  <c r="N110" i="2"/>
  <c r="K111" i="2"/>
  <c r="L111" i="2"/>
  <c r="M111" i="2"/>
  <c r="N111" i="2"/>
  <c r="K112" i="2"/>
  <c r="L112" i="2"/>
  <c r="M112" i="2"/>
  <c r="N112" i="2"/>
  <c r="K113" i="2"/>
  <c r="L113" i="2"/>
  <c r="M113" i="2"/>
  <c r="N113" i="2"/>
  <c r="K114" i="2"/>
  <c r="L114" i="2"/>
  <c r="M114" i="2"/>
  <c r="N114" i="2"/>
  <c r="K115" i="2"/>
  <c r="L115" i="2"/>
  <c r="M115" i="2"/>
  <c r="N115" i="2"/>
  <c r="K116" i="2"/>
  <c r="L116" i="2"/>
  <c r="M116" i="2"/>
  <c r="N116" i="2"/>
  <c r="K117" i="2"/>
  <c r="L117" i="2"/>
  <c r="M117" i="2"/>
  <c r="N117" i="2"/>
  <c r="K118" i="2"/>
  <c r="L118" i="2"/>
  <c r="M118" i="2"/>
  <c r="N118" i="2"/>
  <c r="K119" i="2"/>
  <c r="L119" i="2"/>
  <c r="M119" i="2"/>
  <c r="N119" i="2"/>
  <c r="K120" i="2"/>
  <c r="L120" i="2"/>
  <c r="M120" i="2"/>
  <c r="N120" i="2"/>
  <c r="K121" i="2"/>
  <c r="L121" i="2"/>
  <c r="M121" i="2"/>
  <c r="N121" i="2"/>
  <c r="K122" i="2"/>
  <c r="L122" i="2"/>
  <c r="M122" i="2"/>
  <c r="N122" i="2"/>
  <c r="K123" i="2"/>
  <c r="L123" i="2"/>
  <c r="M123" i="2"/>
  <c r="N123" i="2"/>
  <c r="K124" i="2"/>
  <c r="L124" i="2"/>
  <c r="M124" i="2"/>
  <c r="N124" i="2"/>
  <c r="K125" i="2"/>
  <c r="L125" i="2"/>
  <c r="M125" i="2"/>
  <c r="N125" i="2"/>
  <c r="K126" i="2"/>
  <c r="L126" i="2"/>
  <c r="M126" i="2"/>
  <c r="N126" i="2"/>
  <c r="K127" i="2"/>
  <c r="L127" i="2"/>
  <c r="M127" i="2"/>
  <c r="N127" i="2"/>
  <c r="K128" i="2"/>
  <c r="L128" i="2"/>
  <c r="M128" i="2"/>
  <c r="N128" i="2"/>
  <c r="K129" i="2"/>
  <c r="L129" i="2"/>
  <c r="M129" i="2"/>
  <c r="N129" i="2"/>
  <c r="K130" i="2"/>
  <c r="L130" i="2"/>
  <c r="M130" i="2"/>
  <c r="N130" i="2"/>
  <c r="K131" i="2"/>
  <c r="L131" i="2"/>
  <c r="M131" i="2"/>
  <c r="N131" i="2"/>
  <c r="K132" i="2"/>
  <c r="L132" i="2"/>
  <c r="M132" i="2"/>
  <c r="N132" i="2"/>
  <c r="K133" i="2"/>
  <c r="L133" i="2"/>
  <c r="M133" i="2"/>
  <c r="N133" i="2"/>
  <c r="K134" i="2"/>
  <c r="L134" i="2"/>
  <c r="M134" i="2"/>
  <c r="N134" i="2"/>
  <c r="K135" i="2"/>
  <c r="L135" i="2"/>
  <c r="M135" i="2"/>
  <c r="N135" i="2"/>
  <c r="K136" i="2"/>
  <c r="L136" i="2"/>
  <c r="M136" i="2"/>
  <c r="N136" i="2"/>
  <c r="K137" i="2"/>
  <c r="L137" i="2"/>
  <c r="M137" i="2"/>
  <c r="N137" i="2"/>
  <c r="K138" i="2"/>
  <c r="L138" i="2"/>
  <c r="M138" i="2"/>
  <c r="N138" i="2"/>
  <c r="K139" i="2"/>
  <c r="L139" i="2"/>
  <c r="M139" i="2"/>
  <c r="N139" i="2"/>
  <c r="K140" i="2"/>
  <c r="L140" i="2"/>
  <c r="M140" i="2"/>
  <c r="N140" i="2"/>
  <c r="K141" i="2"/>
  <c r="L141" i="2"/>
  <c r="M141" i="2"/>
  <c r="N141" i="2"/>
  <c r="K142" i="2"/>
  <c r="L142" i="2"/>
  <c r="M142" i="2"/>
  <c r="N142" i="2"/>
  <c r="K143" i="2"/>
  <c r="L143" i="2"/>
  <c r="M143" i="2"/>
  <c r="N143" i="2"/>
  <c r="K144" i="2"/>
  <c r="L144" i="2"/>
  <c r="M144" i="2"/>
  <c r="N144" i="2"/>
  <c r="K145" i="2"/>
  <c r="L145" i="2"/>
  <c r="M145" i="2"/>
  <c r="N145" i="2"/>
  <c r="K146" i="2"/>
  <c r="L146" i="2"/>
  <c r="M146" i="2"/>
  <c r="N146" i="2"/>
  <c r="K147" i="2"/>
  <c r="L147" i="2"/>
  <c r="M147" i="2"/>
  <c r="N147" i="2"/>
  <c r="K148" i="2"/>
  <c r="L148" i="2"/>
  <c r="M148" i="2"/>
  <c r="N148" i="2"/>
  <c r="K149" i="2"/>
  <c r="L149" i="2"/>
  <c r="M149" i="2"/>
  <c r="N149" i="2"/>
  <c r="K150" i="2"/>
  <c r="L150" i="2"/>
  <c r="M150" i="2"/>
  <c r="N150" i="2"/>
  <c r="K151" i="2"/>
  <c r="L151" i="2"/>
  <c r="M151" i="2"/>
  <c r="N151" i="2"/>
  <c r="K152" i="2"/>
  <c r="L152" i="2"/>
  <c r="M152" i="2"/>
  <c r="N152" i="2"/>
  <c r="K153" i="2"/>
  <c r="L153" i="2"/>
  <c r="M153" i="2"/>
  <c r="N153" i="2"/>
  <c r="K154" i="2"/>
  <c r="L154" i="2"/>
  <c r="M154" i="2"/>
  <c r="N154" i="2"/>
  <c r="K155" i="2"/>
  <c r="L155" i="2"/>
  <c r="M155" i="2"/>
  <c r="N155" i="2"/>
  <c r="K156" i="2"/>
  <c r="L156" i="2"/>
  <c r="M156" i="2"/>
  <c r="N156" i="2"/>
  <c r="K157" i="2"/>
  <c r="L157" i="2"/>
  <c r="M157" i="2"/>
  <c r="N157" i="2"/>
  <c r="K158" i="2"/>
  <c r="L158" i="2"/>
  <c r="M158" i="2"/>
  <c r="N158" i="2"/>
  <c r="K159" i="2"/>
  <c r="L159" i="2"/>
  <c r="M159" i="2"/>
  <c r="N159" i="2"/>
  <c r="K160" i="2"/>
  <c r="L160" i="2"/>
  <c r="M160" i="2"/>
  <c r="N160" i="2"/>
  <c r="K161" i="2"/>
  <c r="L161" i="2"/>
  <c r="M161" i="2"/>
  <c r="N161" i="2"/>
  <c r="K162" i="2"/>
  <c r="L162" i="2"/>
  <c r="M162" i="2"/>
  <c r="N162" i="2"/>
  <c r="K163" i="2"/>
  <c r="L163" i="2"/>
  <c r="M163" i="2"/>
  <c r="N163" i="2"/>
  <c r="K164" i="2"/>
  <c r="L164" i="2"/>
  <c r="M164" i="2"/>
  <c r="N164" i="2"/>
  <c r="K165" i="2"/>
  <c r="L165" i="2"/>
  <c r="M165" i="2"/>
  <c r="N165" i="2"/>
  <c r="K166" i="2"/>
  <c r="L166" i="2"/>
  <c r="M166" i="2"/>
  <c r="N166" i="2"/>
  <c r="K167" i="2"/>
  <c r="L167" i="2"/>
  <c r="M167" i="2"/>
  <c r="N167" i="2"/>
  <c r="K168" i="2"/>
  <c r="L168" i="2"/>
  <c r="M168" i="2"/>
  <c r="N168" i="2"/>
  <c r="K169" i="2"/>
  <c r="L169" i="2"/>
  <c r="M169" i="2"/>
  <c r="N169" i="2"/>
  <c r="K170" i="2"/>
  <c r="L170" i="2"/>
  <c r="M170" i="2"/>
  <c r="N170" i="2"/>
  <c r="K171" i="2"/>
  <c r="L171" i="2"/>
  <c r="M171" i="2"/>
  <c r="N171" i="2"/>
  <c r="K172" i="2"/>
  <c r="L172" i="2"/>
  <c r="M172" i="2"/>
  <c r="N172" i="2"/>
  <c r="K173" i="2"/>
  <c r="L173" i="2"/>
  <c r="M173" i="2"/>
  <c r="N173" i="2"/>
  <c r="K174" i="2"/>
  <c r="L174" i="2"/>
  <c r="M174" i="2"/>
  <c r="N174" i="2"/>
  <c r="K175" i="2"/>
  <c r="L175" i="2"/>
  <c r="M175" i="2"/>
  <c r="N175" i="2"/>
  <c r="K176" i="2"/>
  <c r="L176" i="2"/>
  <c r="M176" i="2"/>
  <c r="N176" i="2"/>
  <c r="K177" i="2"/>
  <c r="L177" i="2"/>
  <c r="M177" i="2"/>
  <c r="N177" i="2"/>
  <c r="K178" i="2"/>
  <c r="L178" i="2"/>
  <c r="M178" i="2"/>
  <c r="N178" i="2"/>
  <c r="K179" i="2"/>
  <c r="L179" i="2"/>
  <c r="M179" i="2"/>
  <c r="N179" i="2"/>
  <c r="K180" i="2"/>
  <c r="L180" i="2"/>
  <c r="M180" i="2"/>
  <c r="N180" i="2"/>
  <c r="K181" i="2"/>
  <c r="L181" i="2"/>
  <c r="M181" i="2"/>
  <c r="N181" i="2"/>
  <c r="K182" i="2"/>
  <c r="L182" i="2"/>
  <c r="M182" i="2"/>
  <c r="N182" i="2"/>
  <c r="K183" i="2"/>
  <c r="L183" i="2"/>
  <c r="M183" i="2"/>
  <c r="N183" i="2"/>
  <c r="K184" i="2"/>
  <c r="L184" i="2"/>
  <c r="M184" i="2"/>
  <c r="N184" i="2"/>
  <c r="K185" i="2"/>
  <c r="L185" i="2"/>
  <c r="M185" i="2"/>
  <c r="N185" i="2"/>
  <c r="K186" i="2"/>
  <c r="L186" i="2"/>
  <c r="M186" i="2"/>
  <c r="N186" i="2"/>
  <c r="K187" i="2"/>
  <c r="L187" i="2"/>
  <c r="M187" i="2"/>
  <c r="N187" i="2"/>
  <c r="K188" i="2"/>
  <c r="L188" i="2"/>
  <c r="M188" i="2"/>
  <c r="N188" i="2"/>
  <c r="K189" i="2"/>
  <c r="L189" i="2"/>
  <c r="M189" i="2"/>
  <c r="N189" i="2"/>
  <c r="K190" i="2"/>
  <c r="L190" i="2"/>
  <c r="M190" i="2"/>
  <c r="N190" i="2"/>
  <c r="K191" i="2"/>
  <c r="L191" i="2"/>
  <c r="M191" i="2"/>
  <c r="N191" i="2"/>
  <c r="K192" i="2"/>
  <c r="L192" i="2"/>
  <c r="M192" i="2"/>
  <c r="N192" i="2"/>
  <c r="K193" i="2"/>
  <c r="L193" i="2"/>
  <c r="M193" i="2"/>
  <c r="N193" i="2"/>
  <c r="K194" i="2"/>
  <c r="L194" i="2"/>
  <c r="M194" i="2"/>
  <c r="N194" i="2"/>
  <c r="K195" i="2"/>
  <c r="L195" i="2"/>
  <c r="M195" i="2"/>
  <c r="N195" i="2"/>
  <c r="K196" i="2"/>
  <c r="L196" i="2"/>
  <c r="M196" i="2"/>
  <c r="N196" i="2"/>
  <c r="K197" i="2"/>
  <c r="L197" i="2"/>
  <c r="M197" i="2"/>
  <c r="N197" i="2"/>
  <c r="K198" i="2"/>
  <c r="L198" i="2"/>
  <c r="M198" i="2"/>
  <c r="N198" i="2"/>
  <c r="K199" i="2"/>
  <c r="L199" i="2"/>
  <c r="M199" i="2"/>
  <c r="N199" i="2"/>
  <c r="K200" i="2"/>
  <c r="L200" i="2"/>
  <c r="M200" i="2"/>
  <c r="N200" i="2"/>
  <c r="K201" i="2"/>
  <c r="L201" i="2"/>
  <c r="M201" i="2"/>
  <c r="N201" i="2"/>
  <c r="K202" i="2"/>
  <c r="L202" i="2"/>
  <c r="M202" i="2"/>
  <c r="N202" i="2"/>
  <c r="K203" i="2"/>
  <c r="L203" i="2"/>
  <c r="M203" i="2"/>
  <c r="N203" i="2"/>
  <c r="K204" i="2"/>
  <c r="L204" i="2"/>
  <c r="M204" i="2"/>
  <c r="N204" i="2"/>
  <c r="K205" i="2"/>
  <c r="L205" i="2"/>
  <c r="M205" i="2"/>
  <c r="N205" i="2"/>
  <c r="K206" i="2"/>
  <c r="L206" i="2"/>
  <c r="M206" i="2"/>
  <c r="N206" i="2"/>
  <c r="K207" i="2"/>
  <c r="L207" i="2"/>
  <c r="M207" i="2"/>
  <c r="N207" i="2"/>
  <c r="K208" i="2"/>
  <c r="L208" i="2"/>
  <c r="M208" i="2"/>
  <c r="N208" i="2"/>
  <c r="K209" i="2"/>
  <c r="L209" i="2"/>
  <c r="M209" i="2"/>
  <c r="N209" i="2"/>
  <c r="K210" i="2"/>
  <c r="L210" i="2"/>
  <c r="M210" i="2"/>
  <c r="N210" i="2"/>
  <c r="K211" i="2"/>
  <c r="L211" i="2"/>
  <c r="M211" i="2"/>
  <c r="N211" i="2"/>
  <c r="K212" i="2"/>
  <c r="L212" i="2"/>
  <c r="M212" i="2"/>
  <c r="N212" i="2"/>
  <c r="K213" i="2"/>
  <c r="L213" i="2"/>
  <c r="M213" i="2"/>
  <c r="N213" i="2"/>
  <c r="K214" i="2"/>
  <c r="L214" i="2"/>
  <c r="M214" i="2"/>
  <c r="N214" i="2"/>
  <c r="K215" i="2"/>
  <c r="L215" i="2"/>
  <c r="M215" i="2"/>
  <c r="N215" i="2"/>
  <c r="K216" i="2"/>
  <c r="L216" i="2"/>
  <c r="M216" i="2"/>
  <c r="N216" i="2"/>
  <c r="K217" i="2"/>
  <c r="L217" i="2"/>
  <c r="M217" i="2"/>
  <c r="N217" i="2"/>
  <c r="K218" i="2"/>
  <c r="L218" i="2"/>
  <c r="M218" i="2"/>
  <c r="N218" i="2"/>
  <c r="K219" i="2"/>
  <c r="L219" i="2"/>
  <c r="M219" i="2"/>
  <c r="N219" i="2"/>
  <c r="K220" i="2"/>
  <c r="L220" i="2"/>
  <c r="M220" i="2"/>
  <c r="N220" i="2"/>
  <c r="K221" i="2"/>
  <c r="L221" i="2"/>
  <c r="M221" i="2"/>
  <c r="N221" i="2"/>
  <c r="K222" i="2"/>
  <c r="L222" i="2"/>
  <c r="M222" i="2"/>
  <c r="N222" i="2"/>
  <c r="K223" i="2"/>
  <c r="L223" i="2"/>
  <c r="M223" i="2"/>
  <c r="N223" i="2"/>
  <c r="K224" i="2"/>
  <c r="L224" i="2"/>
  <c r="M224" i="2"/>
  <c r="N224" i="2"/>
  <c r="K225" i="2"/>
  <c r="L225" i="2"/>
  <c r="M225" i="2"/>
  <c r="N225" i="2"/>
  <c r="K226" i="2"/>
  <c r="L226" i="2"/>
  <c r="M226" i="2"/>
  <c r="N226" i="2"/>
  <c r="K227" i="2"/>
  <c r="L227" i="2"/>
  <c r="M227" i="2"/>
  <c r="N227" i="2"/>
  <c r="K228" i="2"/>
  <c r="L228" i="2"/>
  <c r="M228" i="2"/>
  <c r="N228" i="2"/>
  <c r="K229" i="2"/>
  <c r="L229" i="2"/>
  <c r="M229" i="2"/>
  <c r="N229" i="2"/>
  <c r="K230" i="2"/>
  <c r="L230" i="2"/>
  <c r="M230" i="2"/>
  <c r="N230" i="2"/>
  <c r="K231" i="2"/>
  <c r="L231" i="2"/>
  <c r="M231" i="2"/>
  <c r="N231" i="2"/>
  <c r="K232" i="2"/>
  <c r="L232" i="2"/>
  <c r="M232" i="2"/>
  <c r="N232" i="2"/>
  <c r="K233" i="2"/>
  <c r="L233" i="2"/>
  <c r="M233" i="2"/>
  <c r="N233" i="2"/>
  <c r="K234" i="2"/>
  <c r="L234" i="2"/>
  <c r="M234" i="2"/>
  <c r="N234" i="2"/>
  <c r="K235" i="2"/>
  <c r="L235" i="2"/>
  <c r="M235" i="2"/>
  <c r="N235" i="2"/>
  <c r="K236" i="2"/>
  <c r="L236" i="2"/>
  <c r="M236" i="2"/>
  <c r="N236" i="2"/>
  <c r="K237" i="2"/>
  <c r="L237" i="2"/>
  <c r="M237" i="2"/>
  <c r="N237" i="2"/>
  <c r="K238" i="2"/>
  <c r="L238" i="2"/>
  <c r="M238" i="2"/>
  <c r="N238" i="2"/>
  <c r="K239" i="2"/>
  <c r="L239" i="2"/>
  <c r="M239" i="2"/>
  <c r="N239" i="2"/>
  <c r="K240" i="2"/>
  <c r="L240" i="2"/>
  <c r="M240" i="2"/>
  <c r="N240" i="2"/>
  <c r="K241" i="2"/>
  <c r="L241" i="2"/>
  <c r="M241" i="2"/>
  <c r="N241" i="2"/>
  <c r="K242" i="2"/>
  <c r="L242" i="2"/>
  <c r="M242" i="2"/>
  <c r="N242" i="2"/>
  <c r="K243" i="2"/>
  <c r="L243" i="2"/>
  <c r="M243" i="2"/>
  <c r="N243" i="2"/>
  <c r="K244" i="2"/>
  <c r="L244" i="2"/>
  <c r="M244" i="2"/>
  <c r="N244" i="2"/>
  <c r="K245" i="2"/>
  <c r="L245" i="2"/>
  <c r="M245" i="2"/>
  <c r="N245" i="2"/>
  <c r="K246" i="2"/>
  <c r="L246" i="2"/>
  <c r="M246" i="2"/>
  <c r="N246" i="2"/>
  <c r="K247" i="2"/>
  <c r="L247" i="2"/>
  <c r="M247" i="2"/>
  <c r="N247" i="2"/>
  <c r="K248" i="2"/>
  <c r="L248" i="2"/>
  <c r="M248" i="2"/>
  <c r="N248" i="2"/>
  <c r="K249" i="2"/>
  <c r="L249" i="2"/>
  <c r="M249" i="2"/>
  <c r="N249" i="2"/>
  <c r="K250" i="2"/>
  <c r="L250" i="2"/>
  <c r="M250" i="2"/>
  <c r="N250" i="2"/>
  <c r="K251" i="2"/>
  <c r="L251" i="2"/>
  <c r="M251" i="2"/>
  <c r="N251" i="2"/>
  <c r="K252" i="2"/>
  <c r="L252" i="2"/>
  <c r="M252" i="2"/>
  <c r="N252" i="2"/>
  <c r="K253" i="2"/>
  <c r="L253" i="2"/>
  <c r="M253" i="2"/>
  <c r="N253" i="2"/>
  <c r="K254" i="2"/>
  <c r="L254" i="2"/>
  <c r="M254" i="2"/>
  <c r="N254" i="2"/>
  <c r="K255" i="2"/>
  <c r="L255" i="2"/>
  <c r="M255" i="2"/>
  <c r="N255" i="2"/>
  <c r="K256" i="2"/>
  <c r="L256" i="2"/>
  <c r="M256" i="2"/>
  <c r="N256" i="2"/>
  <c r="K257" i="2"/>
  <c r="L257" i="2"/>
  <c r="M257" i="2"/>
  <c r="N257" i="2"/>
  <c r="K258" i="2"/>
  <c r="L258" i="2"/>
  <c r="M258" i="2"/>
  <c r="N258" i="2"/>
  <c r="K259" i="2"/>
  <c r="L259" i="2"/>
  <c r="M259" i="2"/>
  <c r="N259" i="2"/>
  <c r="K260" i="2"/>
  <c r="L260" i="2"/>
  <c r="M260" i="2"/>
  <c r="N260" i="2"/>
  <c r="K261" i="2"/>
  <c r="L261" i="2"/>
  <c r="M261" i="2"/>
  <c r="N261" i="2"/>
  <c r="K262" i="2"/>
  <c r="L262" i="2"/>
  <c r="M262" i="2"/>
  <c r="N262" i="2"/>
  <c r="K263" i="2"/>
  <c r="L263" i="2"/>
  <c r="M263" i="2"/>
  <c r="N263" i="2"/>
  <c r="K264" i="2"/>
  <c r="L264" i="2"/>
  <c r="M264" i="2"/>
  <c r="N264" i="2"/>
  <c r="K265" i="2"/>
  <c r="L265" i="2"/>
  <c r="M265" i="2"/>
  <c r="N265" i="2"/>
  <c r="K266" i="2"/>
  <c r="L266" i="2"/>
  <c r="M266" i="2"/>
  <c r="N266" i="2"/>
  <c r="K267" i="2"/>
  <c r="L267" i="2"/>
  <c r="M267" i="2"/>
  <c r="N267" i="2"/>
  <c r="K268" i="2"/>
  <c r="L268" i="2"/>
  <c r="M268" i="2"/>
  <c r="N268" i="2"/>
  <c r="K269" i="2"/>
  <c r="L269" i="2"/>
  <c r="M269" i="2"/>
  <c r="N269" i="2"/>
  <c r="K270" i="2"/>
  <c r="L270" i="2"/>
  <c r="M270" i="2"/>
  <c r="N270" i="2"/>
  <c r="K271" i="2"/>
  <c r="L271" i="2"/>
  <c r="M271" i="2"/>
  <c r="N271" i="2"/>
  <c r="K272" i="2"/>
  <c r="L272" i="2"/>
  <c r="M272" i="2"/>
  <c r="N272" i="2"/>
  <c r="K273" i="2"/>
  <c r="L273" i="2"/>
  <c r="M273" i="2"/>
  <c r="N273" i="2"/>
  <c r="K274" i="2"/>
  <c r="L274" i="2"/>
  <c r="M274" i="2"/>
  <c r="N274" i="2"/>
  <c r="K275" i="2"/>
  <c r="L275" i="2"/>
  <c r="M275" i="2"/>
  <c r="N275" i="2"/>
  <c r="K276" i="2"/>
  <c r="L276" i="2"/>
  <c r="M276" i="2"/>
  <c r="N276" i="2"/>
  <c r="K277" i="2"/>
  <c r="L277" i="2"/>
  <c r="M277" i="2"/>
  <c r="N277" i="2"/>
  <c r="K278" i="2"/>
  <c r="L278" i="2"/>
  <c r="M278" i="2"/>
  <c r="N278" i="2"/>
  <c r="K279" i="2"/>
  <c r="L279" i="2"/>
  <c r="M279" i="2"/>
  <c r="N279" i="2"/>
  <c r="K280" i="2"/>
  <c r="L280" i="2"/>
  <c r="M280" i="2"/>
  <c r="N280" i="2"/>
  <c r="K281" i="2"/>
  <c r="L281" i="2"/>
  <c r="M281" i="2"/>
  <c r="N281" i="2"/>
  <c r="K282" i="2"/>
  <c r="L282" i="2"/>
  <c r="M282" i="2"/>
  <c r="N282" i="2"/>
  <c r="K283" i="2"/>
  <c r="L283" i="2"/>
  <c r="M283" i="2"/>
  <c r="N283" i="2"/>
  <c r="K284" i="2"/>
  <c r="L284" i="2"/>
  <c r="M284" i="2"/>
  <c r="N284" i="2"/>
  <c r="K285" i="2"/>
  <c r="L285" i="2"/>
  <c r="M285" i="2"/>
  <c r="N285" i="2"/>
  <c r="K286" i="2"/>
  <c r="L286" i="2"/>
  <c r="M286" i="2"/>
  <c r="N286" i="2"/>
  <c r="K287" i="2"/>
  <c r="L287" i="2"/>
  <c r="M287" i="2"/>
  <c r="N287" i="2"/>
  <c r="K288" i="2"/>
  <c r="L288" i="2"/>
  <c r="M288" i="2"/>
  <c r="N288" i="2"/>
  <c r="K289" i="2"/>
  <c r="L289" i="2"/>
  <c r="M289" i="2"/>
  <c r="N289" i="2"/>
  <c r="K290" i="2"/>
  <c r="L290" i="2"/>
  <c r="M290" i="2"/>
  <c r="N290" i="2"/>
  <c r="K291" i="2"/>
  <c r="L291" i="2"/>
  <c r="M291" i="2"/>
  <c r="N291" i="2"/>
  <c r="K292" i="2"/>
  <c r="L292" i="2"/>
  <c r="M292" i="2"/>
  <c r="N292" i="2"/>
  <c r="K293" i="2"/>
  <c r="L293" i="2"/>
  <c r="M293" i="2"/>
  <c r="N293" i="2"/>
  <c r="K294" i="2"/>
  <c r="L294" i="2"/>
  <c r="M294" i="2"/>
  <c r="N294" i="2"/>
  <c r="K295" i="2"/>
  <c r="L295" i="2"/>
  <c r="M295" i="2"/>
  <c r="N295" i="2"/>
  <c r="K296" i="2"/>
  <c r="L296" i="2"/>
  <c r="M296" i="2"/>
  <c r="N296" i="2"/>
  <c r="K297" i="2"/>
  <c r="L297" i="2"/>
  <c r="M297" i="2"/>
  <c r="N297" i="2"/>
  <c r="K298" i="2"/>
  <c r="L298" i="2"/>
  <c r="M298" i="2"/>
  <c r="N298" i="2"/>
  <c r="K299" i="2"/>
  <c r="L299" i="2"/>
  <c r="M299" i="2"/>
  <c r="N299" i="2"/>
  <c r="K300" i="2"/>
  <c r="L300" i="2"/>
  <c r="M300" i="2"/>
  <c r="N300" i="2"/>
  <c r="K301" i="2"/>
  <c r="L301" i="2"/>
  <c r="M301" i="2"/>
  <c r="N301" i="2"/>
  <c r="K302" i="2"/>
  <c r="L302" i="2"/>
  <c r="M302" i="2"/>
  <c r="N302" i="2"/>
  <c r="K303" i="2"/>
  <c r="L303" i="2"/>
  <c r="M303" i="2"/>
  <c r="N303" i="2"/>
  <c r="K304" i="2"/>
  <c r="L304" i="2"/>
  <c r="M304" i="2"/>
  <c r="N304" i="2"/>
  <c r="K305" i="2"/>
  <c r="L305" i="2"/>
  <c r="M305" i="2"/>
  <c r="N305" i="2"/>
  <c r="K306" i="2"/>
  <c r="L306" i="2"/>
  <c r="M306" i="2"/>
  <c r="N306" i="2"/>
  <c r="K307" i="2"/>
  <c r="L307" i="2"/>
  <c r="M307" i="2"/>
  <c r="N307" i="2"/>
  <c r="K308" i="2"/>
  <c r="L308" i="2"/>
  <c r="M308" i="2"/>
  <c r="N308" i="2"/>
  <c r="K309" i="2"/>
  <c r="L309" i="2"/>
  <c r="M309" i="2"/>
  <c r="N309" i="2"/>
  <c r="K310" i="2"/>
  <c r="L310" i="2"/>
  <c r="M310" i="2"/>
  <c r="N310" i="2"/>
  <c r="K311" i="2"/>
  <c r="L311" i="2"/>
  <c r="M311" i="2"/>
  <c r="N311" i="2"/>
  <c r="K312" i="2"/>
  <c r="L312" i="2"/>
  <c r="M312" i="2"/>
  <c r="N312" i="2"/>
  <c r="K313" i="2"/>
  <c r="L313" i="2"/>
  <c r="M313" i="2"/>
  <c r="N313" i="2"/>
  <c r="K314" i="2"/>
  <c r="L314" i="2"/>
  <c r="M314" i="2"/>
  <c r="N314" i="2"/>
  <c r="K315" i="2"/>
  <c r="L315" i="2"/>
  <c r="M315" i="2"/>
  <c r="N315" i="2"/>
  <c r="K316" i="2"/>
  <c r="L316" i="2"/>
  <c r="M316" i="2"/>
  <c r="N316" i="2"/>
  <c r="K317" i="2"/>
  <c r="L317" i="2"/>
  <c r="M317" i="2"/>
  <c r="N317" i="2"/>
  <c r="K318" i="2"/>
  <c r="L318" i="2"/>
  <c r="M318" i="2"/>
  <c r="N318" i="2"/>
  <c r="K319" i="2"/>
  <c r="L319" i="2"/>
  <c r="M319" i="2"/>
  <c r="N319" i="2"/>
  <c r="K320" i="2"/>
  <c r="L320" i="2"/>
  <c r="M320" i="2"/>
  <c r="N320" i="2"/>
  <c r="K321" i="2"/>
  <c r="L321" i="2"/>
  <c r="M321" i="2"/>
  <c r="N321" i="2"/>
  <c r="K322" i="2"/>
  <c r="L322" i="2"/>
  <c r="M322" i="2"/>
  <c r="N322" i="2"/>
  <c r="K323" i="2"/>
  <c r="L323" i="2"/>
  <c r="M323" i="2"/>
  <c r="N323" i="2"/>
  <c r="K324" i="2"/>
  <c r="L324" i="2"/>
  <c r="M324" i="2"/>
  <c r="N324" i="2"/>
  <c r="K325" i="2"/>
  <c r="L325" i="2"/>
  <c r="M325" i="2"/>
  <c r="N325" i="2"/>
  <c r="K326" i="2"/>
  <c r="L326" i="2"/>
  <c r="M326" i="2"/>
  <c r="N326" i="2"/>
  <c r="K327" i="2"/>
  <c r="L327" i="2"/>
  <c r="M327" i="2"/>
  <c r="N327" i="2"/>
  <c r="K328" i="2"/>
  <c r="L328" i="2"/>
  <c r="M328" i="2"/>
  <c r="N328" i="2"/>
  <c r="K329" i="2"/>
  <c r="L329" i="2"/>
  <c r="M329" i="2"/>
  <c r="N329" i="2"/>
  <c r="K330" i="2"/>
  <c r="L330" i="2"/>
  <c r="M330" i="2"/>
  <c r="N330" i="2"/>
  <c r="K331" i="2"/>
  <c r="L331" i="2"/>
  <c r="M331" i="2"/>
  <c r="N331" i="2"/>
  <c r="K332" i="2"/>
  <c r="L332" i="2"/>
  <c r="M332" i="2"/>
  <c r="N332" i="2"/>
  <c r="K333" i="2"/>
  <c r="L333" i="2"/>
  <c r="M333" i="2"/>
  <c r="N333" i="2"/>
  <c r="K334" i="2"/>
  <c r="L334" i="2"/>
  <c r="M334" i="2"/>
  <c r="N334" i="2"/>
  <c r="K335" i="2"/>
  <c r="L335" i="2"/>
  <c r="M335" i="2"/>
  <c r="N335" i="2"/>
  <c r="K336" i="2"/>
  <c r="L336" i="2"/>
  <c r="M336" i="2"/>
  <c r="N336" i="2"/>
  <c r="K337" i="2"/>
  <c r="L337" i="2"/>
  <c r="M337" i="2"/>
  <c r="N337" i="2"/>
  <c r="K338" i="2"/>
  <c r="L338" i="2"/>
  <c r="M338" i="2"/>
  <c r="N338" i="2"/>
  <c r="K339" i="2"/>
  <c r="L339" i="2"/>
  <c r="M339" i="2"/>
  <c r="N339" i="2"/>
  <c r="K340" i="2"/>
  <c r="L340" i="2"/>
  <c r="M340" i="2"/>
  <c r="N340" i="2"/>
  <c r="K341" i="2"/>
  <c r="L341" i="2"/>
  <c r="M341" i="2"/>
  <c r="N341" i="2"/>
  <c r="K342" i="2"/>
  <c r="L342" i="2"/>
  <c r="M342" i="2"/>
  <c r="N342" i="2"/>
  <c r="K343" i="2"/>
  <c r="L343" i="2"/>
  <c r="M343" i="2"/>
  <c r="N343" i="2"/>
  <c r="K344" i="2"/>
  <c r="L344" i="2"/>
  <c r="M344" i="2"/>
  <c r="N344" i="2"/>
  <c r="K345" i="2"/>
  <c r="L345" i="2"/>
  <c r="M345" i="2"/>
  <c r="N345" i="2"/>
  <c r="K346" i="2"/>
  <c r="L346" i="2"/>
  <c r="M346" i="2"/>
  <c r="N346" i="2"/>
  <c r="K347" i="2"/>
  <c r="L347" i="2"/>
  <c r="M347" i="2"/>
  <c r="N347" i="2"/>
  <c r="K348" i="2"/>
  <c r="L348" i="2"/>
  <c r="M348" i="2"/>
  <c r="N348" i="2"/>
  <c r="K349" i="2"/>
  <c r="L349" i="2"/>
  <c r="M349" i="2"/>
  <c r="N349" i="2"/>
  <c r="K350" i="2"/>
  <c r="L350" i="2"/>
  <c r="M350" i="2"/>
  <c r="N350" i="2"/>
  <c r="K351" i="2"/>
  <c r="L351" i="2"/>
  <c r="M351" i="2"/>
  <c r="N351" i="2"/>
  <c r="K352" i="2"/>
  <c r="L352" i="2"/>
  <c r="M352" i="2"/>
  <c r="N352" i="2"/>
  <c r="K353" i="2"/>
  <c r="L353" i="2"/>
  <c r="M353" i="2"/>
  <c r="N353" i="2"/>
  <c r="K354" i="2"/>
  <c r="L354" i="2"/>
  <c r="M354" i="2"/>
  <c r="N354" i="2"/>
  <c r="K355" i="2"/>
  <c r="L355" i="2"/>
  <c r="M355" i="2"/>
  <c r="N355" i="2"/>
  <c r="K356" i="2"/>
  <c r="L356" i="2"/>
  <c r="M356" i="2"/>
  <c r="N356" i="2"/>
  <c r="K357" i="2"/>
  <c r="L357" i="2"/>
  <c r="M357" i="2"/>
  <c r="N357" i="2"/>
  <c r="K358" i="2"/>
  <c r="L358" i="2"/>
  <c r="M358" i="2"/>
  <c r="N358" i="2"/>
  <c r="K359" i="2"/>
  <c r="L359" i="2"/>
  <c r="M359" i="2"/>
  <c r="N359" i="2"/>
  <c r="K360" i="2"/>
  <c r="L360" i="2"/>
  <c r="M360" i="2"/>
  <c r="N360" i="2"/>
  <c r="K361" i="2"/>
  <c r="L361" i="2"/>
  <c r="M361" i="2"/>
  <c r="N361" i="2"/>
  <c r="K362" i="2"/>
  <c r="L362" i="2"/>
  <c r="M362" i="2"/>
  <c r="N362" i="2"/>
  <c r="K363" i="2"/>
  <c r="L363" i="2"/>
  <c r="M363" i="2"/>
  <c r="N363" i="2"/>
  <c r="K364" i="2"/>
  <c r="L364" i="2"/>
  <c r="M364" i="2"/>
  <c r="N364" i="2"/>
  <c r="K365" i="2"/>
  <c r="L365" i="2"/>
  <c r="M365" i="2"/>
  <c r="N365" i="2"/>
  <c r="K366" i="2"/>
  <c r="L366" i="2"/>
  <c r="M366" i="2"/>
  <c r="N366" i="2"/>
  <c r="K367" i="2"/>
  <c r="L367" i="2"/>
  <c r="M367" i="2"/>
  <c r="N367" i="2"/>
  <c r="K368" i="2"/>
  <c r="L368" i="2"/>
  <c r="M368" i="2"/>
  <c r="N368" i="2"/>
  <c r="K369" i="2"/>
  <c r="L369" i="2"/>
  <c r="M369" i="2"/>
  <c r="N369" i="2"/>
  <c r="K370" i="2"/>
  <c r="L370" i="2"/>
  <c r="M370" i="2"/>
  <c r="N370" i="2"/>
  <c r="K371" i="2"/>
  <c r="L371" i="2"/>
  <c r="M371" i="2"/>
  <c r="N371" i="2"/>
  <c r="K372" i="2"/>
  <c r="L372" i="2"/>
  <c r="M372" i="2"/>
  <c r="N372" i="2"/>
  <c r="K373" i="2"/>
  <c r="L373" i="2"/>
  <c r="M373" i="2"/>
  <c r="N373" i="2"/>
  <c r="K374" i="2"/>
  <c r="L374" i="2"/>
  <c r="M374" i="2"/>
  <c r="N374" i="2"/>
  <c r="K375" i="2"/>
  <c r="L375" i="2"/>
  <c r="M375" i="2"/>
  <c r="N375" i="2"/>
  <c r="K376" i="2"/>
  <c r="L376" i="2"/>
  <c r="M376" i="2"/>
  <c r="N376" i="2"/>
  <c r="K377" i="2"/>
  <c r="L377" i="2"/>
  <c r="M377" i="2"/>
  <c r="N377" i="2"/>
  <c r="K378" i="2"/>
  <c r="L378" i="2"/>
  <c r="M378" i="2"/>
  <c r="N378" i="2"/>
  <c r="K379" i="2"/>
  <c r="L379" i="2"/>
  <c r="M379" i="2"/>
  <c r="N379" i="2"/>
  <c r="K380" i="2"/>
  <c r="L380" i="2"/>
  <c r="M380" i="2"/>
  <c r="N380" i="2"/>
  <c r="K381" i="2"/>
  <c r="L381" i="2"/>
  <c r="M381" i="2"/>
  <c r="N381" i="2"/>
  <c r="K382" i="2"/>
  <c r="L382" i="2"/>
  <c r="M382" i="2"/>
  <c r="N382" i="2"/>
  <c r="K383" i="2"/>
  <c r="L383" i="2"/>
  <c r="M383" i="2"/>
  <c r="N383" i="2"/>
  <c r="K384" i="2"/>
  <c r="L384" i="2"/>
  <c r="M384" i="2"/>
  <c r="N384" i="2"/>
  <c r="K385" i="2"/>
  <c r="L385" i="2"/>
  <c r="M385" i="2"/>
  <c r="N385" i="2"/>
  <c r="K386" i="2"/>
  <c r="L386" i="2"/>
  <c r="M386" i="2"/>
  <c r="N386" i="2"/>
  <c r="K387" i="2"/>
  <c r="L387" i="2"/>
  <c r="M387" i="2"/>
  <c r="N387" i="2"/>
  <c r="K388" i="2"/>
  <c r="L388" i="2"/>
  <c r="M388" i="2"/>
  <c r="N388" i="2"/>
  <c r="K389" i="2"/>
  <c r="L389" i="2"/>
  <c r="M389" i="2"/>
  <c r="N389" i="2"/>
  <c r="K390" i="2"/>
  <c r="L390" i="2"/>
  <c r="M390" i="2"/>
  <c r="N390" i="2"/>
  <c r="K391" i="2"/>
  <c r="L391" i="2"/>
  <c r="M391" i="2"/>
  <c r="N391" i="2"/>
  <c r="K392" i="2"/>
  <c r="L392" i="2"/>
  <c r="M392" i="2"/>
  <c r="N392" i="2"/>
  <c r="K393" i="2"/>
  <c r="L393" i="2"/>
  <c r="M393" i="2"/>
  <c r="N393" i="2"/>
  <c r="K394" i="2"/>
  <c r="L394" i="2"/>
  <c r="M394" i="2"/>
  <c r="N394" i="2"/>
  <c r="K395" i="2"/>
  <c r="L395" i="2"/>
  <c r="M395" i="2"/>
  <c r="N395" i="2"/>
  <c r="K396" i="2"/>
  <c r="L396" i="2"/>
  <c r="M396" i="2"/>
  <c r="N396" i="2"/>
  <c r="K397" i="2"/>
  <c r="L397" i="2"/>
  <c r="M397" i="2"/>
  <c r="N397" i="2"/>
  <c r="K398" i="2"/>
  <c r="L398" i="2"/>
  <c r="M398" i="2"/>
  <c r="N398" i="2"/>
  <c r="K399" i="2"/>
  <c r="L399" i="2"/>
  <c r="M399" i="2"/>
  <c r="N399" i="2"/>
  <c r="K400" i="2"/>
  <c r="L400" i="2"/>
  <c r="M400" i="2"/>
  <c r="N400" i="2"/>
  <c r="K401" i="2"/>
  <c r="L401" i="2"/>
  <c r="M401" i="2"/>
  <c r="N401" i="2"/>
  <c r="K402" i="2"/>
  <c r="L402" i="2"/>
  <c r="M402" i="2"/>
  <c r="N402" i="2"/>
  <c r="K403" i="2"/>
  <c r="L403" i="2"/>
  <c r="M403" i="2"/>
  <c r="N403" i="2"/>
  <c r="K404" i="2"/>
  <c r="L404" i="2"/>
  <c r="M404" i="2"/>
  <c r="N404" i="2"/>
  <c r="K405" i="2"/>
  <c r="L405" i="2"/>
  <c r="M405" i="2"/>
  <c r="N405" i="2"/>
  <c r="K406" i="2"/>
  <c r="L406" i="2"/>
  <c r="M406" i="2"/>
  <c r="N406" i="2"/>
  <c r="K407" i="2"/>
  <c r="L407" i="2"/>
  <c r="M407" i="2"/>
  <c r="N407" i="2"/>
  <c r="K408" i="2"/>
  <c r="L408" i="2"/>
  <c r="M408" i="2"/>
  <c r="N408" i="2"/>
  <c r="K409" i="2"/>
  <c r="L409" i="2"/>
  <c r="M409" i="2"/>
  <c r="N409" i="2"/>
  <c r="K410" i="2"/>
  <c r="L410" i="2"/>
  <c r="M410" i="2"/>
  <c r="N410" i="2"/>
  <c r="K411" i="2"/>
  <c r="L411" i="2"/>
  <c r="M411" i="2"/>
  <c r="N411" i="2"/>
  <c r="K412" i="2"/>
  <c r="L412" i="2"/>
  <c r="M412" i="2"/>
  <c r="N412" i="2"/>
  <c r="K413" i="2"/>
  <c r="L413" i="2"/>
  <c r="M413" i="2"/>
  <c r="N413" i="2"/>
  <c r="K414" i="2"/>
  <c r="L414" i="2"/>
  <c r="M414" i="2"/>
  <c r="N414" i="2"/>
  <c r="K415" i="2"/>
  <c r="L415" i="2"/>
  <c r="M415" i="2"/>
  <c r="N415" i="2"/>
  <c r="K416" i="2"/>
  <c r="L416" i="2"/>
  <c r="M416" i="2"/>
  <c r="N416" i="2"/>
  <c r="K417" i="2"/>
  <c r="L417" i="2"/>
  <c r="M417" i="2"/>
  <c r="N417" i="2"/>
  <c r="K418" i="2"/>
  <c r="L418" i="2"/>
  <c r="M418" i="2"/>
  <c r="N418" i="2"/>
  <c r="K419" i="2"/>
  <c r="L419" i="2"/>
  <c r="M419" i="2"/>
  <c r="N419" i="2"/>
  <c r="K420" i="2"/>
  <c r="L420" i="2"/>
  <c r="M420" i="2"/>
  <c r="N420" i="2"/>
  <c r="K421" i="2"/>
  <c r="L421" i="2"/>
  <c r="M421" i="2"/>
  <c r="N421" i="2"/>
  <c r="K422" i="2"/>
  <c r="L422" i="2"/>
  <c r="M422" i="2"/>
  <c r="N422" i="2"/>
  <c r="K423" i="2"/>
  <c r="L423" i="2"/>
  <c r="M423" i="2"/>
  <c r="N423" i="2"/>
  <c r="K424" i="2"/>
  <c r="L424" i="2"/>
  <c r="M424" i="2"/>
  <c r="N424" i="2"/>
  <c r="K425" i="2"/>
  <c r="L425" i="2"/>
  <c r="M425" i="2"/>
  <c r="N425" i="2"/>
  <c r="K426" i="2"/>
  <c r="L426" i="2"/>
  <c r="M426" i="2"/>
  <c r="N426" i="2"/>
  <c r="K427" i="2"/>
  <c r="L427" i="2"/>
  <c r="M427" i="2"/>
  <c r="N427" i="2"/>
  <c r="K428" i="2"/>
  <c r="L428" i="2"/>
  <c r="M428" i="2"/>
  <c r="N428" i="2"/>
  <c r="K429" i="2"/>
  <c r="L429" i="2"/>
  <c r="M429" i="2"/>
  <c r="N429" i="2"/>
  <c r="K430" i="2"/>
  <c r="L430" i="2"/>
  <c r="M430" i="2"/>
  <c r="N430" i="2"/>
  <c r="K431" i="2"/>
  <c r="L431" i="2"/>
  <c r="M431" i="2"/>
  <c r="N431" i="2"/>
  <c r="K432" i="2"/>
  <c r="L432" i="2"/>
  <c r="M432" i="2"/>
  <c r="N432" i="2"/>
  <c r="K433" i="2"/>
  <c r="L433" i="2"/>
  <c r="M433" i="2"/>
  <c r="N433" i="2"/>
  <c r="K434" i="2"/>
  <c r="L434" i="2"/>
  <c r="M434" i="2"/>
  <c r="N434" i="2"/>
  <c r="K435" i="2"/>
  <c r="L435" i="2"/>
  <c r="M435" i="2"/>
  <c r="N435" i="2"/>
  <c r="K436" i="2"/>
  <c r="L436" i="2"/>
  <c r="M436" i="2"/>
  <c r="N436" i="2"/>
  <c r="K437" i="2"/>
  <c r="L437" i="2"/>
  <c r="M437" i="2"/>
  <c r="N437" i="2"/>
  <c r="K438" i="2"/>
  <c r="L438" i="2"/>
  <c r="M438" i="2"/>
  <c r="N438" i="2"/>
  <c r="K439" i="2"/>
  <c r="L439" i="2"/>
  <c r="M439" i="2"/>
  <c r="N439" i="2"/>
  <c r="K440" i="2"/>
  <c r="L440" i="2"/>
  <c r="M440" i="2"/>
  <c r="N440" i="2"/>
  <c r="K441" i="2"/>
  <c r="L441" i="2"/>
  <c r="M441" i="2"/>
  <c r="N441" i="2"/>
  <c r="K442" i="2"/>
  <c r="L442" i="2"/>
  <c r="M442" i="2"/>
  <c r="N442" i="2"/>
  <c r="K443" i="2"/>
  <c r="L443" i="2"/>
  <c r="M443" i="2"/>
  <c r="N443" i="2"/>
  <c r="K444" i="2"/>
  <c r="L444" i="2"/>
  <c r="M444" i="2"/>
  <c r="N444" i="2"/>
  <c r="K445" i="2"/>
  <c r="L445" i="2"/>
  <c r="M445" i="2"/>
  <c r="N445" i="2"/>
  <c r="K446" i="2"/>
  <c r="L446" i="2"/>
  <c r="M446" i="2"/>
  <c r="N446" i="2"/>
  <c r="K447" i="2"/>
  <c r="L447" i="2"/>
  <c r="M447" i="2"/>
  <c r="N447" i="2"/>
  <c r="K448" i="2"/>
  <c r="L448" i="2"/>
  <c r="M448" i="2"/>
  <c r="N448" i="2"/>
  <c r="K449" i="2"/>
  <c r="L449" i="2"/>
  <c r="M449" i="2"/>
  <c r="N449" i="2"/>
  <c r="K450" i="2"/>
  <c r="L450" i="2"/>
  <c r="M450" i="2"/>
  <c r="N450" i="2"/>
  <c r="K451" i="2"/>
  <c r="L451" i="2"/>
  <c r="M451" i="2"/>
  <c r="N451" i="2"/>
  <c r="K452" i="2"/>
  <c r="L452" i="2"/>
  <c r="M452" i="2"/>
  <c r="N452" i="2"/>
  <c r="K453" i="2"/>
  <c r="L453" i="2"/>
  <c r="M453" i="2"/>
  <c r="N453" i="2"/>
  <c r="K454" i="2"/>
  <c r="L454" i="2"/>
  <c r="M454" i="2"/>
  <c r="N454" i="2"/>
  <c r="K455" i="2"/>
  <c r="L455" i="2"/>
  <c r="M455" i="2"/>
  <c r="N455" i="2"/>
  <c r="K456" i="2"/>
  <c r="L456" i="2"/>
  <c r="M456" i="2"/>
  <c r="N456" i="2"/>
  <c r="K457" i="2"/>
  <c r="L457" i="2"/>
  <c r="M457" i="2"/>
  <c r="N457" i="2"/>
  <c r="K458" i="2"/>
  <c r="L458" i="2"/>
  <c r="M458" i="2"/>
  <c r="N458" i="2"/>
  <c r="K459" i="2"/>
  <c r="L459" i="2"/>
  <c r="M459" i="2"/>
  <c r="N459" i="2"/>
  <c r="K460" i="2"/>
  <c r="L460" i="2"/>
  <c r="M460" i="2"/>
  <c r="N460" i="2"/>
  <c r="K461" i="2"/>
  <c r="L461" i="2"/>
  <c r="M461" i="2"/>
  <c r="N461" i="2"/>
  <c r="K462" i="2"/>
  <c r="L462" i="2"/>
  <c r="M462" i="2"/>
  <c r="N462" i="2"/>
  <c r="K463" i="2"/>
  <c r="L463" i="2"/>
  <c r="M463" i="2"/>
  <c r="N463" i="2"/>
  <c r="K464" i="2"/>
  <c r="L464" i="2"/>
  <c r="M464" i="2"/>
  <c r="N464" i="2"/>
  <c r="K465" i="2"/>
  <c r="L465" i="2"/>
  <c r="M465" i="2"/>
  <c r="N465" i="2"/>
  <c r="K466" i="2"/>
  <c r="L466" i="2"/>
  <c r="M466" i="2"/>
  <c r="N466" i="2"/>
  <c r="K467" i="2"/>
  <c r="L467" i="2"/>
  <c r="M467" i="2"/>
  <c r="N467" i="2"/>
  <c r="K468" i="2"/>
  <c r="L468" i="2"/>
  <c r="M468" i="2"/>
  <c r="N468" i="2"/>
  <c r="K469" i="2"/>
  <c r="L469" i="2"/>
  <c r="M469" i="2"/>
  <c r="N469" i="2"/>
  <c r="K470" i="2"/>
  <c r="L470" i="2"/>
  <c r="M470" i="2"/>
  <c r="N470" i="2"/>
  <c r="K471" i="2"/>
  <c r="L471" i="2"/>
  <c r="M471" i="2"/>
  <c r="N471" i="2"/>
  <c r="K472" i="2"/>
  <c r="L472" i="2"/>
  <c r="M472" i="2"/>
  <c r="N472" i="2"/>
  <c r="K473" i="2"/>
  <c r="L473" i="2"/>
  <c r="M473" i="2"/>
  <c r="N473" i="2"/>
  <c r="K474" i="2"/>
  <c r="L474" i="2"/>
  <c r="M474" i="2"/>
  <c r="N474" i="2"/>
  <c r="K475" i="2"/>
  <c r="L475" i="2"/>
  <c r="M475" i="2"/>
  <c r="N475" i="2"/>
  <c r="K476" i="2"/>
  <c r="L476" i="2"/>
  <c r="M476" i="2"/>
  <c r="N476" i="2"/>
  <c r="K477" i="2"/>
  <c r="L477" i="2"/>
  <c r="M477" i="2"/>
  <c r="N477" i="2"/>
  <c r="K478" i="2"/>
  <c r="L478" i="2"/>
  <c r="M478" i="2"/>
  <c r="N478" i="2"/>
  <c r="K479" i="2"/>
  <c r="L479" i="2"/>
  <c r="M479" i="2"/>
  <c r="N479" i="2"/>
  <c r="K480" i="2"/>
  <c r="L480" i="2"/>
  <c r="M480" i="2"/>
  <c r="N480" i="2"/>
  <c r="K481" i="2"/>
  <c r="L481" i="2"/>
  <c r="M481" i="2"/>
  <c r="N481" i="2"/>
  <c r="K482" i="2"/>
  <c r="L482" i="2"/>
  <c r="M482" i="2"/>
  <c r="N482" i="2"/>
  <c r="K483" i="2"/>
  <c r="L483" i="2"/>
  <c r="M483" i="2"/>
  <c r="N483" i="2"/>
  <c r="K484" i="2"/>
  <c r="L484" i="2"/>
  <c r="M484" i="2"/>
  <c r="N484" i="2"/>
  <c r="K485" i="2"/>
  <c r="L485" i="2"/>
  <c r="M485" i="2"/>
  <c r="N485" i="2"/>
  <c r="K486" i="2"/>
  <c r="L486" i="2"/>
  <c r="M486" i="2"/>
  <c r="N486" i="2"/>
  <c r="K487" i="2"/>
  <c r="L487" i="2"/>
  <c r="M487" i="2"/>
  <c r="N487" i="2"/>
  <c r="K488" i="2"/>
  <c r="L488" i="2"/>
  <c r="M488" i="2"/>
  <c r="N488" i="2"/>
  <c r="K489" i="2"/>
  <c r="L489" i="2"/>
  <c r="M489" i="2"/>
  <c r="N489" i="2"/>
  <c r="K490" i="2"/>
  <c r="L490" i="2"/>
  <c r="M490" i="2"/>
  <c r="N490" i="2"/>
  <c r="K491" i="2"/>
  <c r="L491" i="2"/>
  <c r="M491" i="2"/>
  <c r="N491" i="2"/>
  <c r="K492" i="2"/>
  <c r="L492" i="2"/>
  <c r="M492" i="2"/>
  <c r="N492" i="2"/>
  <c r="K493" i="2"/>
  <c r="L493" i="2"/>
  <c r="M493" i="2"/>
  <c r="N493" i="2"/>
  <c r="K494" i="2"/>
  <c r="L494" i="2"/>
  <c r="M494" i="2"/>
  <c r="N494" i="2"/>
  <c r="K495" i="2"/>
  <c r="L495" i="2"/>
  <c r="M495" i="2"/>
  <c r="N495" i="2"/>
  <c r="K496" i="2"/>
  <c r="L496" i="2"/>
  <c r="M496" i="2"/>
  <c r="N496" i="2"/>
  <c r="K497" i="2"/>
  <c r="L497" i="2"/>
  <c r="M497" i="2"/>
  <c r="N497" i="2"/>
  <c r="K498" i="2"/>
  <c r="L498" i="2"/>
  <c r="M498" i="2"/>
  <c r="N498" i="2"/>
  <c r="K499" i="2"/>
  <c r="L499" i="2"/>
  <c r="M499" i="2"/>
  <c r="N499" i="2"/>
  <c r="K500" i="2"/>
  <c r="L500" i="2"/>
  <c r="M500" i="2"/>
  <c r="N500" i="2"/>
  <c r="K501" i="2"/>
  <c r="L501" i="2"/>
  <c r="M501" i="2"/>
  <c r="N501" i="2"/>
  <c r="K502" i="2"/>
  <c r="L502" i="2"/>
  <c r="M502" i="2"/>
  <c r="N502" i="2"/>
  <c r="K503" i="2"/>
  <c r="L503" i="2"/>
  <c r="M503" i="2"/>
  <c r="N503" i="2"/>
  <c r="K504" i="2"/>
  <c r="L504" i="2"/>
  <c r="M504" i="2"/>
  <c r="N504" i="2"/>
  <c r="K505" i="2"/>
  <c r="L505" i="2"/>
  <c r="M505" i="2"/>
  <c r="N505" i="2"/>
  <c r="K506" i="2"/>
  <c r="L506" i="2"/>
  <c r="M506" i="2"/>
  <c r="N506" i="2"/>
  <c r="K507" i="2"/>
  <c r="L507" i="2"/>
  <c r="M507" i="2"/>
  <c r="N507" i="2"/>
  <c r="K508" i="2"/>
  <c r="L508" i="2"/>
  <c r="M508" i="2"/>
  <c r="N508" i="2"/>
  <c r="K509" i="2"/>
  <c r="L509" i="2"/>
  <c r="M509" i="2"/>
  <c r="N509" i="2"/>
  <c r="K510" i="2"/>
  <c r="L510" i="2"/>
  <c r="M510" i="2"/>
  <c r="N510" i="2"/>
  <c r="K511" i="2"/>
  <c r="L511" i="2"/>
  <c r="M511" i="2"/>
  <c r="N511" i="2"/>
  <c r="K512" i="2"/>
  <c r="L512" i="2"/>
  <c r="M512" i="2"/>
  <c r="N512" i="2"/>
  <c r="K513" i="2"/>
  <c r="L513" i="2"/>
  <c r="M513" i="2"/>
  <c r="N513" i="2"/>
  <c r="K514" i="2"/>
  <c r="L514" i="2"/>
  <c r="M514" i="2"/>
  <c r="N514" i="2"/>
  <c r="K515" i="2"/>
  <c r="L515" i="2"/>
  <c r="M515" i="2"/>
  <c r="N515" i="2"/>
  <c r="K516" i="2"/>
  <c r="L516" i="2"/>
  <c r="M516" i="2"/>
  <c r="N516" i="2"/>
  <c r="K517" i="2"/>
  <c r="L517" i="2"/>
  <c r="M517" i="2"/>
  <c r="N517" i="2"/>
  <c r="K518" i="2"/>
  <c r="L518" i="2"/>
  <c r="M518" i="2"/>
  <c r="N518" i="2"/>
  <c r="K519" i="2"/>
  <c r="L519" i="2"/>
  <c r="M519" i="2"/>
  <c r="N519" i="2"/>
  <c r="K520" i="2"/>
  <c r="L520" i="2"/>
  <c r="M520" i="2"/>
  <c r="N520" i="2"/>
  <c r="K521" i="2"/>
  <c r="L521" i="2"/>
  <c r="M521" i="2"/>
  <c r="N521" i="2"/>
  <c r="K522" i="2"/>
  <c r="L522" i="2"/>
  <c r="M522" i="2"/>
  <c r="N522" i="2"/>
  <c r="K523" i="2"/>
  <c r="L523" i="2"/>
  <c r="M523" i="2"/>
  <c r="N523" i="2"/>
  <c r="K524" i="2"/>
  <c r="L524" i="2"/>
  <c r="M524" i="2"/>
  <c r="N524" i="2"/>
  <c r="K525" i="2"/>
  <c r="L525" i="2"/>
  <c r="M525" i="2"/>
  <c r="N525" i="2"/>
  <c r="K526" i="2"/>
  <c r="L526" i="2"/>
  <c r="M526" i="2"/>
  <c r="N526" i="2"/>
  <c r="K527" i="2"/>
  <c r="L527" i="2"/>
  <c r="M527" i="2"/>
  <c r="N527" i="2"/>
  <c r="K528" i="2"/>
  <c r="L528" i="2"/>
  <c r="M528" i="2"/>
  <c r="N528" i="2"/>
  <c r="K529" i="2"/>
  <c r="L529" i="2"/>
  <c r="M529" i="2"/>
  <c r="N529" i="2"/>
  <c r="K530" i="2"/>
  <c r="L530" i="2"/>
  <c r="M530" i="2"/>
  <c r="N530" i="2"/>
  <c r="K531" i="2"/>
  <c r="L531" i="2"/>
  <c r="M531" i="2"/>
  <c r="N531" i="2"/>
  <c r="K532" i="2"/>
  <c r="L532" i="2"/>
  <c r="M532" i="2"/>
  <c r="N532" i="2"/>
  <c r="K533" i="2"/>
  <c r="L533" i="2"/>
  <c r="M533" i="2"/>
  <c r="N533" i="2"/>
  <c r="K534" i="2"/>
  <c r="L534" i="2"/>
  <c r="M534" i="2"/>
  <c r="N534" i="2"/>
  <c r="K535" i="2"/>
  <c r="L535" i="2"/>
  <c r="M535" i="2"/>
  <c r="N535" i="2"/>
  <c r="K536" i="2"/>
  <c r="L536" i="2"/>
  <c r="M536" i="2"/>
  <c r="N536" i="2"/>
  <c r="K537" i="2"/>
  <c r="L537" i="2"/>
  <c r="M537" i="2"/>
  <c r="N537" i="2"/>
  <c r="K538" i="2"/>
  <c r="L538" i="2"/>
  <c r="M538" i="2"/>
  <c r="N538" i="2"/>
  <c r="K539" i="2"/>
  <c r="L539" i="2"/>
  <c r="M539" i="2"/>
  <c r="N539" i="2"/>
  <c r="K540" i="2"/>
  <c r="L540" i="2"/>
  <c r="M540" i="2"/>
  <c r="N540" i="2"/>
  <c r="K541" i="2"/>
  <c r="L541" i="2"/>
  <c r="M541" i="2"/>
  <c r="N541" i="2"/>
  <c r="K542" i="2"/>
  <c r="L542" i="2"/>
  <c r="M542" i="2"/>
  <c r="N542" i="2"/>
  <c r="K543" i="2"/>
  <c r="L543" i="2"/>
  <c r="M543" i="2"/>
  <c r="N543" i="2"/>
  <c r="K544" i="2"/>
  <c r="L544" i="2"/>
  <c r="M544" i="2"/>
  <c r="N544" i="2"/>
  <c r="K545" i="2"/>
  <c r="L545" i="2"/>
  <c r="M545" i="2"/>
  <c r="N545" i="2"/>
  <c r="K546" i="2"/>
  <c r="L546" i="2"/>
  <c r="M546" i="2"/>
  <c r="N546" i="2"/>
  <c r="K547" i="2"/>
  <c r="L547" i="2"/>
  <c r="M547" i="2"/>
  <c r="N547" i="2"/>
  <c r="K548" i="2"/>
  <c r="L548" i="2"/>
  <c r="M548" i="2"/>
  <c r="N548" i="2"/>
  <c r="K549" i="2"/>
  <c r="L549" i="2"/>
  <c r="M549" i="2"/>
  <c r="N549" i="2"/>
  <c r="K550" i="2"/>
  <c r="L550" i="2"/>
  <c r="M550" i="2"/>
  <c r="N550" i="2"/>
  <c r="K551" i="2"/>
  <c r="L551" i="2"/>
  <c r="M551" i="2"/>
  <c r="N551" i="2"/>
  <c r="K552" i="2"/>
  <c r="L552" i="2"/>
  <c r="M552" i="2"/>
  <c r="N552" i="2"/>
  <c r="K553" i="2"/>
  <c r="L553" i="2"/>
  <c r="M553" i="2"/>
  <c r="N553" i="2"/>
  <c r="K554" i="2"/>
  <c r="L554" i="2"/>
  <c r="M554" i="2"/>
  <c r="N554" i="2"/>
  <c r="K555" i="2"/>
  <c r="L555" i="2"/>
  <c r="M555" i="2"/>
  <c r="N555" i="2"/>
  <c r="K556" i="2"/>
  <c r="L556" i="2"/>
  <c r="M556" i="2"/>
  <c r="N556" i="2"/>
  <c r="K557" i="2"/>
  <c r="L557" i="2"/>
  <c r="M557" i="2"/>
  <c r="N557" i="2"/>
  <c r="K558" i="2"/>
  <c r="L558" i="2"/>
  <c r="M558" i="2"/>
  <c r="N558" i="2"/>
  <c r="K559" i="2"/>
  <c r="L559" i="2"/>
  <c r="M559" i="2"/>
  <c r="N559" i="2"/>
  <c r="K560" i="2"/>
  <c r="L560" i="2"/>
  <c r="M560" i="2"/>
  <c r="N560" i="2"/>
  <c r="K561" i="2"/>
  <c r="L561" i="2"/>
  <c r="M561" i="2"/>
  <c r="N561" i="2"/>
  <c r="K562" i="2"/>
  <c r="L562" i="2"/>
  <c r="M562" i="2"/>
  <c r="N562" i="2"/>
  <c r="K563" i="2"/>
  <c r="L563" i="2"/>
  <c r="M563" i="2"/>
  <c r="N563" i="2"/>
  <c r="K564" i="2"/>
  <c r="L564" i="2"/>
  <c r="M564" i="2"/>
  <c r="N564" i="2"/>
  <c r="K565" i="2"/>
  <c r="L565" i="2"/>
  <c r="M565" i="2"/>
  <c r="N565" i="2"/>
  <c r="K566" i="2"/>
  <c r="L566" i="2"/>
  <c r="M566" i="2"/>
  <c r="N566" i="2"/>
  <c r="K567" i="2"/>
  <c r="L567" i="2"/>
  <c r="M567" i="2"/>
  <c r="N567" i="2"/>
  <c r="K568" i="2"/>
  <c r="L568" i="2"/>
  <c r="M568" i="2"/>
  <c r="N568" i="2"/>
  <c r="K569" i="2"/>
  <c r="L569" i="2"/>
  <c r="M569" i="2"/>
  <c r="N569" i="2"/>
  <c r="K570" i="2"/>
  <c r="L570" i="2"/>
  <c r="M570" i="2"/>
  <c r="N570" i="2"/>
  <c r="K571" i="2"/>
  <c r="L571" i="2"/>
  <c r="M571" i="2"/>
  <c r="N571" i="2"/>
  <c r="K572" i="2"/>
  <c r="L572" i="2"/>
  <c r="M572" i="2"/>
  <c r="N572" i="2"/>
  <c r="K573" i="2"/>
  <c r="L573" i="2"/>
  <c r="M573" i="2"/>
  <c r="N573" i="2"/>
  <c r="K574" i="2"/>
  <c r="L574" i="2"/>
  <c r="M574" i="2"/>
  <c r="N574" i="2"/>
  <c r="K575" i="2"/>
  <c r="L575" i="2"/>
  <c r="M575" i="2"/>
  <c r="N575" i="2"/>
  <c r="K576" i="2"/>
  <c r="L576" i="2"/>
  <c r="M576" i="2"/>
  <c r="N576" i="2"/>
  <c r="K577" i="2"/>
  <c r="L577" i="2"/>
  <c r="M577" i="2"/>
  <c r="N577" i="2"/>
  <c r="K578" i="2"/>
  <c r="L578" i="2"/>
  <c r="M578" i="2"/>
  <c r="N578" i="2"/>
  <c r="K579" i="2"/>
  <c r="L579" i="2"/>
  <c r="M579" i="2"/>
  <c r="N579" i="2"/>
  <c r="K580" i="2"/>
  <c r="L580" i="2"/>
  <c r="M580" i="2"/>
  <c r="N580" i="2"/>
  <c r="K581" i="2"/>
  <c r="L581" i="2"/>
  <c r="M581" i="2"/>
  <c r="N581" i="2"/>
  <c r="K582" i="2"/>
  <c r="L582" i="2"/>
  <c r="M582" i="2"/>
  <c r="N582" i="2"/>
  <c r="K583" i="2"/>
  <c r="L583" i="2"/>
  <c r="M583" i="2"/>
  <c r="N583" i="2"/>
  <c r="K584" i="2"/>
  <c r="L584" i="2"/>
  <c r="M584" i="2"/>
  <c r="N584" i="2"/>
  <c r="K585" i="2"/>
  <c r="L585" i="2"/>
  <c r="M585" i="2"/>
  <c r="N585" i="2"/>
  <c r="K586" i="2"/>
  <c r="L586" i="2"/>
  <c r="M586" i="2"/>
  <c r="N586" i="2"/>
  <c r="K587" i="2"/>
  <c r="L587" i="2"/>
  <c r="M587" i="2"/>
  <c r="N587" i="2"/>
  <c r="K588" i="2"/>
  <c r="L588" i="2"/>
  <c r="M588" i="2"/>
  <c r="N588" i="2"/>
  <c r="K589" i="2"/>
  <c r="L589" i="2"/>
  <c r="M589" i="2"/>
  <c r="N589" i="2"/>
  <c r="K590" i="2"/>
  <c r="L590" i="2"/>
  <c r="M590" i="2"/>
  <c r="N590" i="2"/>
  <c r="K591" i="2"/>
  <c r="L591" i="2"/>
  <c r="M591" i="2"/>
  <c r="N591" i="2"/>
  <c r="K592" i="2"/>
  <c r="L592" i="2"/>
  <c r="M592" i="2"/>
  <c r="N592" i="2"/>
  <c r="K593" i="2"/>
  <c r="L593" i="2"/>
  <c r="M593" i="2"/>
  <c r="N593" i="2"/>
  <c r="K594" i="2"/>
  <c r="L594" i="2"/>
  <c r="M594" i="2"/>
  <c r="N594" i="2"/>
  <c r="K595" i="2"/>
  <c r="L595" i="2"/>
  <c r="M595" i="2"/>
  <c r="N595" i="2"/>
  <c r="K596" i="2"/>
  <c r="L596" i="2"/>
  <c r="M596" i="2"/>
  <c r="N596" i="2"/>
  <c r="K597" i="2"/>
  <c r="L597" i="2"/>
  <c r="M597" i="2"/>
  <c r="N597" i="2"/>
  <c r="K598" i="2"/>
  <c r="L598" i="2"/>
  <c r="M598" i="2"/>
  <c r="N598" i="2"/>
  <c r="K599" i="2"/>
  <c r="L599" i="2"/>
  <c r="M599" i="2"/>
  <c r="N599" i="2"/>
  <c r="K600" i="2"/>
  <c r="L600" i="2"/>
  <c r="M600" i="2"/>
  <c r="N600" i="2"/>
  <c r="K601" i="2"/>
  <c r="L601" i="2"/>
  <c r="M601" i="2"/>
  <c r="N601" i="2"/>
  <c r="K602" i="2"/>
  <c r="L602" i="2"/>
  <c r="M602" i="2"/>
  <c r="N602" i="2"/>
  <c r="K603" i="2"/>
  <c r="L603" i="2"/>
  <c r="M603" i="2"/>
  <c r="N603" i="2"/>
  <c r="K604" i="2"/>
  <c r="L604" i="2"/>
  <c r="M604" i="2"/>
  <c r="N604" i="2"/>
  <c r="K605" i="2"/>
  <c r="L605" i="2"/>
  <c r="M605" i="2"/>
  <c r="N605" i="2"/>
  <c r="K606" i="2"/>
  <c r="O606" i="2" s="1"/>
  <c r="L606" i="2"/>
  <c r="P606" i="2" s="1"/>
  <c r="M606" i="2"/>
  <c r="Q606" i="2" s="1"/>
  <c r="N606" i="2"/>
  <c r="R606" i="2" s="1"/>
  <c r="K607" i="2"/>
  <c r="L607" i="2"/>
  <c r="M607" i="2"/>
  <c r="N607" i="2"/>
  <c r="K608" i="2"/>
  <c r="L608" i="2"/>
  <c r="M608" i="2"/>
  <c r="N608" i="2"/>
  <c r="K609" i="2"/>
  <c r="L609" i="2"/>
  <c r="M609" i="2"/>
  <c r="N609" i="2"/>
  <c r="K610" i="2"/>
  <c r="L610" i="2"/>
  <c r="M610" i="2"/>
  <c r="N610" i="2"/>
  <c r="K611" i="2"/>
  <c r="L611" i="2"/>
  <c r="M611" i="2"/>
  <c r="N611" i="2"/>
  <c r="K612" i="2"/>
  <c r="L612" i="2"/>
  <c r="M612" i="2"/>
  <c r="N612" i="2"/>
  <c r="K613" i="2"/>
  <c r="L613" i="2"/>
  <c r="M613" i="2"/>
  <c r="N613" i="2"/>
  <c r="K614" i="2"/>
  <c r="L614" i="2"/>
  <c r="M614" i="2"/>
  <c r="N614" i="2"/>
  <c r="K615" i="2"/>
  <c r="L615" i="2"/>
  <c r="M615" i="2"/>
  <c r="N615" i="2"/>
  <c r="K616" i="2"/>
  <c r="L616" i="2"/>
  <c r="M616" i="2"/>
  <c r="N616" i="2"/>
  <c r="K617" i="2"/>
  <c r="L617" i="2"/>
  <c r="M617" i="2"/>
  <c r="N617" i="2"/>
  <c r="K618" i="2"/>
  <c r="L618" i="2"/>
  <c r="M618" i="2"/>
  <c r="N618" i="2"/>
  <c r="K619" i="2"/>
  <c r="L619" i="2"/>
  <c r="M619" i="2"/>
  <c r="N619" i="2"/>
  <c r="K620" i="2"/>
  <c r="L620" i="2"/>
  <c r="M620" i="2"/>
  <c r="N620" i="2"/>
  <c r="K621" i="2"/>
  <c r="L621" i="2"/>
  <c r="M621" i="2"/>
  <c r="N621" i="2"/>
  <c r="K622" i="2"/>
  <c r="L622" i="2"/>
  <c r="M622" i="2"/>
  <c r="N622" i="2"/>
  <c r="K623" i="2"/>
  <c r="L623" i="2"/>
  <c r="M623" i="2"/>
  <c r="N623" i="2"/>
  <c r="K624" i="2"/>
  <c r="L624" i="2"/>
  <c r="M624" i="2"/>
  <c r="N624" i="2"/>
  <c r="K625" i="2"/>
  <c r="L625" i="2"/>
  <c r="M625" i="2"/>
  <c r="N625" i="2"/>
  <c r="K626" i="2"/>
  <c r="L626" i="2"/>
  <c r="M626" i="2"/>
  <c r="N626" i="2"/>
  <c r="K627" i="2"/>
  <c r="L627" i="2"/>
  <c r="M627" i="2"/>
  <c r="N627" i="2"/>
  <c r="K628" i="2"/>
  <c r="L628" i="2"/>
  <c r="M628" i="2"/>
  <c r="N628" i="2"/>
  <c r="K629" i="2"/>
  <c r="L629" i="2"/>
  <c r="M629" i="2"/>
  <c r="N629" i="2"/>
  <c r="K630" i="2"/>
  <c r="L630" i="2"/>
  <c r="M630" i="2"/>
  <c r="N630" i="2"/>
  <c r="K631" i="2"/>
  <c r="L631" i="2"/>
  <c r="M631" i="2"/>
  <c r="N631" i="2"/>
  <c r="K632" i="2"/>
  <c r="L632" i="2"/>
  <c r="M632" i="2"/>
  <c r="N632" i="2"/>
  <c r="K633" i="2"/>
  <c r="L633" i="2"/>
  <c r="M633" i="2"/>
  <c r="N633" i="2"/>
  <c r="K634" i="2"/>
  <c r="L634" i="2"/>
  <c r="M634" i="2"/>
  <c r="N634" i="2"/>
  <c r="K635" i="2"/>
  <c r="L635" i="2"/>
  <c r="M635" i="2"/>
  <c r="N635" i="2"/>
  <c r="K636" i="2"/>
  <c r="L636" i="2"/>
  <c r="M636" i="2"/>
  <c r="N636" i="2"/>
  <c r="K637" i="2"/>
  <c r="L637" i="2"/>
  <c r="M637" i="2"/>
  <c r="N637" i="2"/>
  <c r="K638" i="2"/>
  <c r="L638" i="2"/>
  <c r="M638" i="2"/>
  <c r="N638" i="2"/>
  <c r="K639" i="2"/>
  <c r="L639" i="2"/>
  <c r="M639" i="2"/>
  <c r="N639" i="2"/>
  <c r="K640" i="2"/>
  <c r="L640" i="2"/>
  <c r="M640" i="2"/>
  <c r="N640" i="2"/>
  <c r="K641" i="2"/>
  <c r="L641" i="2"/>
  <c r="M641" i="2"/>
  <c r="N641" i="2"/>
  <c r="K642" i="2"/>
  <c r="L642" i="2"/>
  <c r="M642" i="2"/>
  <c r="N642" i="2"/>
  <c r="K643" i="2"/>
  <c r="L643" i="2"/>
  <c r="M643" i="2"/>
  <c r="N643" i="2"/>
  <c r="K644" i="2"/>
  <c r="L644" i="2"/>
  <c r="M644" i="2"/>
  <c r="N644" i="2"/>
  <c r="K645" i="2"/>
  <c r="L645" i="2"/>
  <c r="M645" i="2"/>
  <c r="N645" i="2"/>
  <c r="K646" i="2"/>
  <c r="L646" i="2"/>
  <c r="M646" i="2"/>
  <c r="N646" i="2"/>
  <c r="K647" i="2"/>
  <c r="L647" i="2"/>
  <c r="M647" i="2"/>
  <c r="N647" i="2"/>
  <c r="K648" i="2"/>
  <c r="L648" i="2"/>
  <c r="M648" i="2"/>
  <c r="N648" i="2"/>
  <c r="K649" i="2"/>
  <c r="L649" i="2"/>
  <c r="M649" i="2"/>
  <c r="N649" i="2"/>
  <c r="K650" i="2"/>
  <c r="L650" i="2"/>
  <c r="M650" i="2"/>
  <c r="N650" i="2"/>
  <c r="K651" i="2"/>
  <c r="L651" i="2"/>
  <c r="M651" i="2"/>
  <c r="N651" i="2"/>
  <c r="K652" i="2"/>
  <c r="L652" i="2"/>
  <c r="M652" i="2"/>
  <c r="N652" i="2"/>
  <c r="K653" i="2"/>
  <c r="L653" i="2"/>
  <c r="M653" i="2"/>
  <c r="N653" i="2"/>
  <c r="K654" i="2"/>
  <c r="L654" i="2"/>
  <c r="M654" i="2"/>
  <c r="N654" i="2"/>
  <c r="K655" i="2"/>
  <c r="L655" i="2"/>
  <c r="M655" i="2"/>
  <c r="N655" i="2"/>
  <c r="K656" i="2"/>
  <c r="L656" i="2"/>
  <c r="M656" i="2"/>
  <c r="N656" i="2"/>
  <c r="K657" i="2"/>
  <c r="L657" i="2"/>
  <c r="M657" i="2"/>
  <c r="N657" i="2"/>
  <c r="K658" i="2"/>
  <c r="L658" i="2"/>
  <c r="M658" i="2"/>
  <c r="N658" i="2"/>
  <c r="K659" i="2"/>
  <c r="L659" i="2"/>
  <c r="M659" i="2"/>
  <c r="N659" i="2"/>
  <c r="K660" i="2"/>
  <c r="L660" i="2"/>
  <c r="M660" i="2"/>
  <c r="N660" i="2"/>
  <c r="K661" i="2"/>
  <c r="L661" i="2"/>
  <c r="M661" i="2"/>
  <c r="N661" i="2"/>
  <c r="K662" i="2"/>
  <c r="L662" i="2"/>
  <c r="M662" i="2"/>
  <c r="N662" i="2"/>
  <c r="K663" i="2"/>
  <c r="L663" i="2"/>
  <c r="M663" i="2"/>
  <c r="N663" i="2"/>
  <c r="K664" i="2"/>
  <c r="L664" i="2"/>
  <c r="M664" i="2"/>
  <c r="N664" i="2"/>
  <c r="K665" i="2"/>
  <c r="L665" i="2"/>
  <c r="M665" i="2"/>
  <c r="N665" i="2"/>
  <c r="K666" i="2"/>
  <c r="L666" i="2"/>
  <c r="M666" i="2"/>
  <c r="N666" i="2"/>
  <c r="K667" i="2"/>
  <c r="L667" i="2"/>
  <c r="M667" i="2"/>
  <c r="N667" i="2"/>
  <c r="K668" i="2"/>
  <c r="L668" i="2"/>
  <c r="M668" i="2"/>
  <c r="N668" i="2"/>
  <c r="K669" i="2"/>
  <c r="L669" i="2"/>
  <c r="M669" i="2"/>
  <c r="N669" i="2"/>
  <c r="K670" i="2"/>
  <c r="L670" i="2"/>
  <c r="M670" i="2"/>
  <c r="N670" i="2"/>
  <c r="K671" i="2"/>
  <c r="L671" i="2"/>
  <c r="M671" i="2"/>
  <c r="N671" i="2"/>
  <c r="K672" i="2"/>
  <c r="L672" i="2"/>
  <c r="M672" i="2"/>
  <c r="N672" i="2"/>
  <c r="K673" i="2"/>
  <c r="L673" i="2"/>
  <c r="M673" i="2"/>
  <c r="N673" i="2"/>
  <c r="K674" i="2"/>
  <c r="L674" i="2"/>
  <c r="M674" i="2"/>
  <c r="N674" i="2"/>
  <c r="K675" i="2"/>
  <c r="L675" i="2"/>
  <c r="M675" i="2"/>
  <c r="N675" i="2"/>
  <c r="K676" i="2"/>
  <c r="L676" i="2"/>
  <c r="M676" i="2"/>
  <c r="N676" i="2"/>
  <c r="K677" i="2"/>
  <c r="L677" i="2"/>
  <c r="M677" i="2"/>
  <c r="N677" i="2"/>
  <c r="K678" i="2"/>
  <c r="L678" i="2"/>
  <c r="M678" i="2"/>
  <c r="N678" i="2"/>
  <c r="K679" i="2"/>
  <c r="L679" i="2"/>
  <c r="M679" i="2"/>
  <c r="N679" i="2"/>
  <c r="K680" i="2"/>
  <c r="L680" i="2"/>
  <c r="M680" i="2"/>
  <c r="N680" i="2"/>
  <c r="K681" i="2"/>
  <c r="L681" i="2"/>
  <c r="M681" i="2"/>
  <c r="N681" i="2"/>
  <c r="K682" i="2"/>
  <c r="L682" i="2"/>
  <c r="M682" i="2"/>
  <c r="N682" i="2"/>
  <c r="K683" i="2"/>
  <c r="L683" i="2"/>
  <c r="M683" i="2"/>
  <c r="N683" i="2"/>
  <c r="K684" i="2"/>
  <c r="L684" i="2"/>
  <c r="M684" i="2"/>
  <c r="N684" i="2"/>
  <c r="K685" i="2"/>
  <c r="L685" i="2"/>
  <c r="M685" i="2"/>
  <c r="N685" i="2"/>
  <c r="K686" i="2"/>
  <c r="L686" i="2"/>
  <c r="M686" i="2"/>
  <c r="N686" i="2"/>
  <c r="K687" i="2"/>
  <c r="L687" i="2"/>
  <c r="M687" i="2"/>
  <c r="N687" i="2"/>
  <c r="K688" i="2"/>
  <c r="L688" i="2"/>
  <c r="M688" i="2"/>
  <c r="N688" i="2"/>
  <c r="K689" i="2"/>
  <c r="L689" i="2"/>
  <c r="M689" i="2"/>
  <c r="N689" i="2"/>
  <c r="K690" i="2"/>
  <c r="L690" i="2"/>
  <c r="M690" i="2"/>
  <c r="N690" i="2"/>
  <c r="K691" i="2"/>
  <c r="L691" i="2"/>
  <c r="M691" i="2"/>
  <c r="N691" i="2"/>
  <c r="K692" i="2"/>
  <c r="L692" i="2"/>
  <c r="M692" i="2"/>
  <c r="N692" i="2"/>
  <c r="K693" i="2"/>
  <c r="L693" i="2"/>
  <c r="M693" i="2"/>
  <c r="N693" i="2"/>
  <c r="K694" i="2"/>
  <c r="L694" i="2"/>
  <c r="M694" i="2"/>
  <c r="N694" i="2"/>
  <c r="K695" i="2"/>
  <c r="L695" i="2"/>
  <c r="M695" i="2"/>
  <c r="N695" i="2"/>
  <c r="K696" i="2"/>
  <c r="L696" i="2"/>
  <c r="M696" i="2"/>
  <c r="N696" i="2"/>
  <c r="K697" i="2"/>
  <c r="L697" i="2"/>
  <c r="M697" i="2"/>
  <c r="N697" i="2"/>
  <c r="K698" i="2"/>
  <c r="L698" i="2"/>
  <c r="M698" i="2"/>
  <c r="N698" i="2"/>
  <c r="K699" i="2"/>
  <c r="L699" i="2"/>
  <c r="M699" i="2"/>
  <c r="N699" i="2"/>
  <c r="K700" i="2"/>
  <c r="L700" i="2"/>
  <c r="M700" i="2"/>
  <c r="N700" i="2"/>
  <c r="K701" i="2"/>
  <c r="L701" i="2"/>
  <c r="M701" i="2"/>
  <c r="N701" i="2"/>
  <c r="K702" i="2"/>
  <c r="L702" i="2"/>
  <c r="M702" i="2"/>
  <c r="N702" i="2"/>
  <c r="K703" i="2"/>
  <c r="L703" i="2"/>
  <c r="M703" i="2"/>
  <c r="N703" i="2"/>
  <c r="K704" i="2"/>
  <c r="L704" i="2"/>
  <c r="M704" i="2"/>
  <c r="N704" i="2"/>
  <c r="K705" i="2"/>
  <c r="L705" i="2"/>
  <c r="M705" i="2"/>
  <c r="N705" i="2"/>
  <c r="K706" i="2"/>
  <c r="L706" i="2"/>
  <c r="M706" i="2"/>
  <c r="N706" i="2"/>
  <c r="K707" i="2"/>
  <c r="L707" i="2"/>
  <c r="M707" i="2"/>
  <c r="N707" i="2"/>
  <c r="K708" i="2"/>
  <c r="L708" i="2"/>
  <c r="M708" i="2"/>
  <c r="N708" i="2"/>
  <c r="K709" i="2"/>
  <c r="L709" i="2"/>
  <c r="M709" i="2"/>
  <c r="N709" i="2"/>
  <c r="K710" i="2"/>
  <c r="L710" i="2"/>
  <c r="M710" i="2"/>
  <c r="N710" i="2"/>
  <c r="K711" i="2"/>
  <c r="O711" i="2" s="1"/>
  <c r="L711" i="2"/>
  <c r="P711" i="2" s="1"/>
  <c r="M711" i="2"/>
  <c r="Q711" i="2" s="1"/>
  <c r="N711" i="2"/>
  <c r="R711" i="2" s="1"/>
  <c r="K712" i="2"/>
  <c r="L712" i="2"/>
  <c r="M712" i="2"/>
  <c r="N712" i="2"/>
  <c r="K713" i="2"/>
  <c r="L713" i="2"/>
  <c r="M713" i="2"/>
  <c r="N713" i="2"/>
  <c r="K714" i="2"/>
  <c r="L714" i="2"/>
  <c r="M714" i="2"/>
  <c r="N714" i="2"/>
  <c r="K715" i="2"/>
  <c r="L715" i="2"/>
  <c r="M715" i="2"/>
  <c r="N715" i="2"/>
  <c r="K716" i="2"/>
  <c r="L716" i="2"/>
  <c r="M716" i="2"/>
  <c r="N716" i="2"/>
  <c r="K717" i="2"/>
  <c r="L717" i="2"/>
  <c r="M717" i="2"/>
  <c r="N717" i="2"/>
  <c r="K718" i="2"/>
  <c r="L718" i="2"/>
  <c r="M718" i="2"/>
  <c r="N718" i="2"/>
  <c r="K719" i="2"/>
  <c r="L719" i="2"/>
  <c r="M719" i="2"/>
  <c r="N719" i="2"/>
  <c r="K720" i="2"/>
  <c r="L720" i="2"/>
  <c r="M720" i="2"/>
  <c r="N720" i="2"/>
  <c r="K721" i="2"/>
  <c r="L721" i="2"/>
  <c r="M721" i="2"/>
  <c r="N721" i="2"/>
  <c r="K722" i="2"/>
  <c r="L722" i="2"/>
  <c r="M722" i="2"/>
  <c r="N722" i="2"/>
  <c r="K723" i="2"/>
  <c r="L723" i="2"/>
  <c r="M723" i="2"/>
  <c r="N723" i="2"/>
  <c r="K724" i="2"/>
  <c r="L724" i="2"/>
  <c r="M724" i="2"/>
  <c r="N724" i="2"/>
  <c r="K725" i="2"/>
  <c r="L725" i="2"/>
  <c r="M725" i="2"/>
  <c r="N725" i="2"/>
  <c r="K726" i="2"/>
  <c r="L726" i="2"/>
  <c r="M726" i="2"/>
  <c r="N726" i="2"/>
  <c r="K727" i="2"/>
  <c r="L727" i="2"/>
  <c r="M727" i="2"/>
  <c r="N727" i="2"/>
  <c r="K728" i="2"/>
  <c r="L728" i="2"/>
  <c r="M728" i="2"/>
  <c r="N728" i="2"/>
  <c r="K729" i="2"/>
  <c r="L729" i="2"/>
  <c r="M729" i="2"/>
  <c r="N729" i="2"/>
  <c r="K730" i="2"/>
  <c r="L730" i="2"/>
  <c r="M730" i="2"/>
  <c r="N730" i="2"/>
  <c r="K731" i="2"/>
  <c r="L731" i="2"/>
  <c r="M731" i="2"/>
  <c r="N731" i="2"/>
  <c r="K732" i="2"/>
  <c r="L732" i="2"/>
  <c r="M732" i="2"/>
  <c r="N732" i="2"/>
  <c r="K733" i="2"/>
  <c r="L733" i="2"/>
  <c r="M733" i="2"/>
  <c r="N733" i="2"/>
  <c r="K734" i="2"/>
  <c r="L734" i="2"/>
  <c r="M734" i="2"/>
  <c r="N734" i="2"/>
  <c r="K735" i="2"/>
  <c r="L735" i="2"/>
  <c r="M735" i="2"/>
  <c r="N735" i="2"/>
  <c r="K736" i="2"/>
  <c r="L736" i="2"/>
  <c r="M736" i="2"/>
  <c r="N736" i="2"/>
  <c r="K737" i="2"/>
  <c r="L737" i="2"/>
  <c r="M737" i="2"/>
  <c r="N737" i="2"/>
  <c r="K738" i="2"/>
  <c r="L738" i="2"/>
  <c r="M738" i="2"/>
  <c r="N738" i="2"/>
  <c r="K739" i="2"/>
  <c r="L739" i="2"/>
  <c r="M739" i="2"/>
  <c r="N739" i="2"/>
  <c r="K740" i="2"/>
  <c r="L740" i="2"/>
  <c r="M740" i="2"/>
  <c r="N740" i="2"/>
  <c r="K741" i="2"/>
  <c r="L741" i="2"/>
  <c r="M741" i="2"/>
  <c r="N741" i="2"/>
  <c r="K742" i="2"/>
  <c r="L742" i="2"/>
  <c r="M742" i="2"/>
  <c r="N742" i="2"/>
  <c r="K743" i="2"/>
  <c r="L743" i="2"/>
  <c r="M743" i="2"/>
  <c r="N743" i="2"/>
  <c r="K744" i="2"/>
  <c r="L744" i="2"/>
  <c r="M744" i="2"/>
  <c r="N744" i="2"/>
  <c r="K745" i="2"/>
  <c r="L745" i="2"/>
  <c r="M745" i="2"/>
  <c r="N745" i="2"/>
  <c r="K746" i="2"/>
  <c r="L746" i="2"/>
  <c r="M746" i="2"/>
  <c r="N746" i="2"/>
  <c r="K747" i="2"/>
  <c r="L747" i="2"/>
  <c r="M747" i="2"/>
  <c r="N747" i="2"/>
  <c r="K748" i="2"/>
  <c r="L748" i="2"/>
  <c r="M748" i="2"/>
  <c r="N748" i="2"/>
  <c r="K749" i="2"/>
  <c r="L749" i="2"/>
  <c r="M749" i="2"/>
  <c r="N749" i="2"/>
  <c r="K750" i="2"/>
  <c r="L750" i="2"/>
  <c r="M750" i="2"/>
  <c r="N750" i="2"/>
  <c r="K751" i="2"/>
  <c r="L751" i="2"/>
  <c r="M751" i="2"/>
  <c r="N751" i="2"/>
  <c r="K752" i="2"/>
  <c r="L752" i="2"/>
  <c r="M752" i="2"/>
  <c r="N752" i="2"/>
  <c r="K753" i="2"/>
  <c r="L753" i="2"/>
  <c r="M753" i="2"/>
  <c r="N753" i="2"/>
  <c r="K754" i="2"/>
  <c r="L754" i="2"/>
  <c r="M754" i="2"/>
  <c r="N754" i="2"/>
  <c r="K755" i="2"/>
  <c r="L755" i="2"/>
  <c r="M755" i="2"/>
  <c r="N755" i="2"/>
  <c r="K756" i="2"/>
  <c r="L756" i="2"/>
  <c r="M756" i="2"/>
  <c r="N756" i="2"/>
  <c r="K757" i="2"/>
  <c r="L757" i="2"/>
  <c r="M757" i="2"/>
  <c r="N757" i="2"/>
  <c r="K758" i="2"/>
  <c r="L758" i="2"/>
  <c r="M758" i="2"/>
  <c r="N758" i="2"/>
  <c r="K759" i="2"/>
  <c r="L759" i="2"/>
  <c r="M759" i="2"/>
  <c r="N759" i="2"/>
  <c r="K760" i="2"/>
  <c r="L760" i="2"/>
  <c r="M760" i="2"/>
  <c r="N760" i="2"/>
  <c r="K761" i="2"/>
  <c r="L761" i="2"/>
  <c r="M761" i="2"/>
  <c r="N761" i="2"/>
  <c r="K762" i="2"/>
  <c r="L762" i="2"/>
  <c r="M762" i="2"/>
  <c r="N762" i="2"/>
  <c r="K763" i="2"/>
  <c r="L763" i="2"/>
  <c r="M763" i="2"/>
  <c r="N763" i="2"/>
  <c r="K764" i="2"/>
  <c r="L764" i="2"/>
  <c r="M764" i="2"/>
  <c r="N764" i="2"/>
  <c r="K765" i="2"/>
  <c r="L765" i="2"/>
  <c r="M765" i="2"/>
  <c r="N765" i="2"/>
  <c r="K767" i="2"/>
  <c r="L767" i="2"/>
  <c r="M767" i="2"/>
  <c r="N767" i="2"/>
  <c r="K768" i="2"/>
  <c r="L768" i="2"/>
  <c r="M768" i="2"/>
  <c r="N768" i="2"/>
  <c r="K769" i="2"/>
  <c r="L769" i="2"/>
  <c r="M769" i="2"/>
  <c r="N769" i="2"/>
  <c r="K770" i="2"/>
  <c r="L770" i="2"/>
  <c r="M770" i="2"/>
  <c r="N770" i="2"/>
  <c r="K771" i="2"/>
  <c r="L771" i="2"/>
  <c r="M771" i="2"/>
  <c r="N771" i="2"/>
  <c r="K772" i="2"/>
  <c r="L772" i="2"/>
  <c r="M772" i="2"/>
  <c r="N772" i="2"/>
  <c r="K773" i="2"/>
  <c r="L773" i="2"/>
  <c r="M773" i="2"/>
  <c r="N773" i="2"/>
  <c r="K774" i="2"/>
  <c r="L774" i="2"/>
  <c r="M774" i="2"/>
  <c r="N774" i="2"/>
  <c r="K775" i="2"/>
  <c r="L775" i="2"/>
  <c r="M775" i="2"/>
  <c r="N775" i="2"/>
  <c r="K776" i="2"/>
  <c r="L776" i="2"/>
  <c r="M776" i="2"/>
  <c r="N776" i="2"/>
  <c r="K777" i="2"/>
  <c r="L777" i="2"/>
  <c r="M777" i="2"/>
  <c r="N777" i="2"/>
  <c r="K778" i="2"/>
  <c r="L778" i="2"/>
  <c r="M778" i="2"/>
  <c r="N778" i="2"/>
  <c r="K779" i="2"/>
  <c r="L779" i="2"/>
  <c r="M779" i="2"/>
  <c r="N779" i="2"/>
  <c r="K780" i="2"/>
  <c r="L780" i="2"/>
  <c r="M780" i="2"/>
  <c r="N780" i="2"/>
  <c r="K781" i="2"/>
  <c r="L781" i="2"/>
  <c r="M781" i="2"/>
  <c r="N781" i="2"/>
  <c r="K782" i="2"/>
  <c r="L782" i="2"/>
  <c r="M782" i="2"/>
  <c r="N782" i="2"/>
  <c r="K783" i="2"/>
  <c r="L783" i="2"/>
  <c r="M783" i="2"/>
  <c r="N783" i="2"/>
  <c r="K784" i="2"/>
  <c r="L784" i="2"/>
  <c r="M784" i="2"/>
  <c r="N784" i="2"/>
  <c r="K785" i="2"/>
  <c r="L785" i="2"/>
  <c r="M785" i="2"/>
  <c r="N785" i="2"/>
  <c r="K786" i="2"/>
  <c r="L786" i="2"/>
  <c r="M786" i="2"/>
  <c r="N786" i="2"/>
  <c r="K787" i="2"/>
  <c r="L787" i="2"/>
  <c r="M787" i="2"/>
  <c r="N787" i="2"/>
  <c r="K788" i="2"/>
  <c r="L788" i="2"/>
  <c r="M788" i="2"/>
  <c r="N788" i="2"/>
  <c r="K789" i="2"/>
  <c r="L789" i="2"/>
  <c r="M789" i="2"/>
  <c r="N789" i="2"/>
  <c r="K790" i="2"/>
  <c r="L790" i="2"/>
  <c r="M790" i="2"/>
  <c r="N790" i="2"/>
  <c r="K791" i="2"/>
  <c r="L791" i="2"/>
  <c r="M791" i="2"/>
  <c r="N791" i="2"/>
  <c r="K792" i="2"/>
  <c r="L792" i="2"/>
  <c r="M792" i="2"/>
  <c r="N792" i="2"/>
  <c r="K793" i="2"/>
  <c r="L793" i="2"/>
  <c r="M793" i="2"/>
  <c r="N793" i="2"/>
  <c r="K794" i="2"/>
  <c r="L794" i="2"/>
  <c r="M794" i="2"/>
  <c r="N794" i="2"/>
  <c r="K795" i="2"/>
  <c r="L795" i="2"/>
  <c r="M795" i="2"/>
  <c r="N795" i="2"/>
  <c r="K796" i="2"/>
  <c r="L796" i="2"/>
  <c r="M796" i="2"/>
  <c r="N796" i="2"/>
  <c r="K797" i="2"/>
  <c r="L797" i="2"/>
  <c r="M797" i="2"/>
  <c r="N797" i="2"/>
  <c r="K798" i="2"/>
  <c r="O798" i="2" s="1"/>
  <c r="L798" i="2"/>
  <c r="P798" i="2" s="1"/>
  <c r="M798" i="2"/>
  <c r="Q798" i="2" s="1"/>
  <c r="N798" i="2"/>
  <c r="R798" i="2" s="1"/>
  <c r="K799" i="2"/>
  <c r="O799" i="2" s="1"/>
  <c r="L799" i="2"/>
  <c r="P799" i="2" s="1"/>
  <c r="M799" i="2"/>
  <c r="Q799" i="2" s="1"/>
  <c r="N799" i="2"/>
  <c r="R799" i="2" s="1"/>
  <c r="K800" i="2"/>
  <c r="L800" i="2"/>
  <c r="M800" i="2"/>
  <c r="N800" i="2"/>
  <c r="K801" i="2"/>
  <c r="L801" i="2"/>
  <c r="M801" i="2"/>
  <c r="N801" i="2"/>
  <c r="K802" i="2"/>
  <c r="L802" i="2"/>
  <c r="M802" i="2"/>
  <c r="N802" i="2"/>
  <c r="K803" i="2"/>
  <c r="L803" i="2"/>
  <c r="M803" i="2"/>
  <c r="N803" i="2"/>
  <c r="K804" i="2"/>
  <c r="L804" i="2"/>
  <c r="M804" i="2"/>
  <c r="N804" i="2"/>
  <c r="K805" i="2"/>
  <c r="L805" i="2"/>
  <c r="M805" i="2"/>
  <c r="N805" i="2"/>
  <c r="K806" i="2"/>
  <c r="L806" i="2"/>
  <c r="M806" i="2"/>
  <c r="N806" i="2"/>
  <c r="K807" i="2"/>
  <c r="L807" i="2"/>
  <c r="M807" i="2"/>
  <c r="N807" i="2"/>
  <c r="K808" i="2"/>
  <c r="L808" i="2"/>
  <c r="M808" i="2"/>
  <c r="N808" i="2"/>
  <c r="K809" i="2"/>
  <c r="L809" i="2"/>
  <c r="M809" i="2"/>
  <c r="N809" i="2"/>
  <c r="K810" i="2"/>
  <c r="L810" i="2"/>
  <c r="M810" i="2"/>
  <c r="N810" i="2"/>
  <c r="K811" i="2"/>
  <c r="L811" i="2"/>
  <c r="M811" i="2"/>
  <c r="N811" i="2"/>
  <c r="K812" i="2"/>
  <c r="L812" i="2"/>
  <c r="M812" i="2"/>
  <c r="N812" i="2"/>
  <c r="K813" i="2"/>
  <c r="L813" i="2"/>
  <c r="M813" i="2"/>
  <c r="N813" i="2"/>
  <c r="K814" i="2"/>
  <c r="O814" i="2" s="1"/>
  <c r="L814" i="2"/>
  <c r="P814" i="2" s="1"/>
  <c r="M814" i="2"/>
  <c r="Q814" i="2" s="1"/>
  <c r="N814" i="2"/>
  <c r="R814" i="2" s="1"/>
  <c r="K815" i="2"/>
  <c r="L815" i="2"/>
  <c r="M815" i="2"/>
  <c r="N815" i="2"/>
  <c r="K816" i="2"/>
  <c r="L816" i="2"/>
  <c r="M816" i="2"/>
  <c r="N816" i="2"/>
  <c r="K817" i="2"/>
  <c r="L817" i="2"/>
  <c r="M817" i="2"/>
  <c r="N817" i="2"/>
  <c r="N4" i="2"/>
  <c r="M4" i="2"/>
  <c r="L4" i="2"/>
  <c r="K4" i="2"/>
  <c r="O59" i="2" l="1"/>
  <c r="R820" i="2"/>
  <c r="Q820" i="2"/>
  <c r="P820" i="2"/>
  <c r="O820" i="2"/>
  <c r="R813" i="2"/>
  <c r="Q813" i="2"/>
  <c r="P813" i="2"/>
  <c r="O813" i="2"/>
  <c r="R797" i="2"/>
  <c r="Q797" i="2"/>
  <c r="P797" i="2"/>
  <c r="O797" i="2"/>
  <c r="R787" i="2"/>
  <c r="Q787" i="2"/>
  <c r="P787" i="2"/>
  <c r="O787" i="2"/>
  <c r="R785" i="2"/>
  <c r="Q785" i="2"/>
  <c r="P785" i="2"/>
  <c r="O785" i="2"/>
  <c r="R759" i="2"/>
  <c r="Q759" i="2"/>
  <c r="P759" i="2"/>
  <c r="O759" i="2"/>
  <c r="R710" i="2"/>
  <c r="Q710" i="2"/>
  <c r="P710" i="2"/>
  <c r="O710" i="2"/>
  <c r="R700" i="2"/>
  <c r="Q700" i="2"/>
  <c r="P700" i="2"/>
  <c r="O700" i="2"/>
  <c r="R674" i="2"/>
  <c r="Q674" i="2"/>
  <c r="P674" i="2"/>
  <c r="O674" i="2"/>
  <c r="R665" i="2"/>
  <c r="Q665" i="2"/>
  <c r="P665" i="2"/>
  <c r="O665" i="2"/>
  <c r="R658" i="2"/>
  <c r="Q658" i="2"/>
  <c r="P658" i="2"/>
  <c r="O658" i="2"/>
  <c r="R624" i="2"/>
  <c r="Q624" i="2"/>
  <c r="P624" i="2"/>
  <c r="O624" i="2"/>
  <c r="R619" i="2"/>
  <c r="Q619" i="2"/>
  <c r="P619" i="2"/>
  <c r="O619" i="2"/>
  <c r="R615" i="2"/>
  <c r="Q615" i="2"/>
  <c r="P615" i="2"/>
  <c r="O615" i="2"/>
  <c r="R605" i="2"/>
  <c r="Q605" i="2"/>
  <c r="P605" i="2"/>
  <c r="O605" i="2"/>
  <c r="R440" i="2"/>
  <c r="Q440" i="2"/>
  <c r="P440" i="2"/>
  <c r="O440" i="2"/>
  <c r="R438" i="2"/>
  <c r="Q438" i="2"/>
  <c r="P438" i="2"/>
  <c r="O438" i="2"/>
  <c r="R368" i="2"/>
  <c r="Q368" i="2"/>
  <c r="P368" i="2"/>
  <c r="O368" i="2"/>
  <c r="R362" i="2"/>
  <c r="Q362" i="2"/>
  <c r="P362" i="2"/>
  <c r="O362" i="2"/>
  <c r="R345" i="2"/>
  <c r="Q345" i="2"/>
  <c r="P345" i="2"/>
  <c r="O345" i="2"/>
  <c r="R339" i="2"/>
  <c r="Q339" i="2"/>
  <c r="P339" i="2"/>
  <c r="O339" i="2"/>
  <c r="R290" i="2"/>
  <c r="Q290" i="2"/>
  <c r="P290" i="2"/>
  <c r="O290" i="2"/>
  <c r="R199" i="2"/>
  <c r="Q199" i="2"/>
  <c r="P199" i="2"/>
  <c r="O199" i="2"/>
  <c r="R195" i="2"/>
  <c r="Q195" i="2"/>
  <c r="P195" i="2"/>
  <c r="O195" i="2"/>
  <c r="R130" i="2"/>
  <c r="Q130" i="2"/>
  <c r="P130" i="2"/>
  <c r="O130" i="2"/>
  <c r="R107" i="2"/>
  <c r="Q107" i="2"/>
  <c r="P107" i="2"/>
  <c r="O107" i="2"/>
  <c r="R63" i="2"/>
  <c r="Q63" i="2"/>
  <c r="P63" i="2"/>
  <c r="O63" i="2"/>
  <c r="R59" i="2"/>
  <c r="Q59" i="2"/>
  <c r="P59" i="2"/>
  <c r="R53" i="2"/>
  <c r="Q53" i="2"/>
  <c r="P53" i="2"/>
  <c r="O53" i="2"/>
  <c r="R49" i="2"/>
  <c r="Q49" i="2"/>
  <c r="P49" i="2"/>
  <c r="O49" i="2"/>
  <c r="R15" i="2"/>
  <c r="Q15" i="2"/>
  <c r="P15" i="2"/>
  <c r="O15" i="2"/>
  <c r="R10" i="2"/>
  <c r="Q10" i="2"/>
  <c r="P10" i="2"/>
  <c r="O10" i="2"/>
  <c r="R5" i="2"/>
  <c r="Q5" i="2"/>
  <c r="P5" i="2"/>
  <c r="O5" i="2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82" i="1"/>
  <c r="J80" i="1"/>
  <c r="J81" i="1"/>
  <c r="J630" i="1"/>
  <c r="F797" i="1"/>
  <c r="E797" i="1"/>
  <c r="J797" i="1"/>
  <c r="G797" i="1" l="1"/>
  <c r="F792" i="1"/>
  <c r="E792" i="1"/>
  <c r="D792" i="1"/>
  <c r="F791" i="1"/>
  <c r="E791" i="1"/>
  <c r="D791" i="1"/>
  <c r="F790" i="1"/>
  <c r="E790" i="1"/>
  <c r="D790" i="1"/>
  <c r="F789" i="1"/>
  <c r="E789" i="1"/>
  <c r="D789" i="1"/>
  <c r="F788" i="1"/>
  <c r="E788" i="1"/>
  <c r="D788" i="1"/>
  <c r="F787" i="1"/>
  <c r="E787" i="1"/>
  <c r="D787" i="1"/>
  <c r="F786" i="1"/>
  <c r="E786" i="1"/>
  <c r="D786" i="1"/>
  <c r="F785" i="1"/>
  <c r="E785" i="1"/>
  <c r="D785" i="1"/>
  <c r="F784" i="1"/>
  <c r="E784" i="1"/>
  <c r="D784" i="1"/>
  <c r="F783" i="1"/>
  <c r="E783" i="1"/>
  <c r="D783" i="1"/>
  <c r="F782" i="1"/>
  <c r="E782" i="1"/>
  <c r="D782" i="1"/>
  <c r="F781" i="1"/>
  <c r="E781" i="1"/>
  <c r="D781" i="1"/>
  <c r="F780" i="1"/>
  <c r="E780" i="1"/>
  <c r="D780" i="1"/>
  <c r="F779" i="1"/>
  <c r="E779" i="1"/>
  <c r="D779" i="1"/>
  <c r="F778" i="1"/>
  <c r="E778" i="1"/>
  <c r="D778" i="1"/>
  <c r="F777" i="1"/>
  <c r="E777" i="1"/>
  <c r="D777" i="1"/>
  <c r="F776" i="1"/>
  <c r="E776" i="1"/>
  <c r="D776" i="1"/>
  <c r="F775" i="1"/>
  <c r="E775" i="1"/>
  <c r="D775" i="1"/>
  <c r="J777" i="1"/>
  <c r="J778" i="1"/>
  <c r="J779" i="1"/>
  <c r="J780" i="1"/>
  <c r="J781" i="1"/>
  <c r="J782" i="1"/>
  <c r="J783" i="1"/>
  <c r="J784" i="1"/>
  <c r="J775" i="1"/>
  <c r="J776" i="1"/>
  <c r="J785" i="1"/>
  <c r="J786" i="1"/>
  <c r="J787" i="1"/>
  <c r="J788" i="1"/>
  <c r="J789" i="1"/>
  <c r="J790" i="1"/>
  <c r="J791" i="1"/>
  <c r="J792" i="1"/>
  <c r="J796" i="1"/>
  <c r="J798" i="1"/>
  <c r="J799" i="1"/>
  <c r="J800" i="1"/>
  <c r="J801" i="1"/>
  <c r="J802" i="1"/>
  <c r="J803" i="1"/>
  <c r="J804" i="1"/>
  <c r="J795" i="1"/>
  <c r="F804" i="1"/>
  <c r="E804" i="1"/>
  <c r="F803" i="1"/>
  <c r="E803" i="1"/>
  <c r="F802" i="1"/>
  <c r="E802" i="1"/>
  <c r="D802" i="1"/>
  <c r="F801" i="1"/>
  <c r="E801" i="1"/>
  <c r="D801" i="1"/>
  <c r="F800" i="1"/>
  <c r="E800" i="1"/>
  <c r="F799" i="1"/>
  <c r="E799" i="1"/>
  <c r="F798" i="1"/>
  <c r="E798" i="1"/>
  <c r="D798" i="1"/>
  <c r="F796" i="1"/>
  <c r="E796" i="1"/>
  <c r="D796" i="1"/>
  <c r="F795" i="1"/>
  <c r="E795" i="1"/>
  <c r="D795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376" i="1"/>
  <c r="F445" i="1"/>
  <c r="E445" i="1"/>
  <c r="D445" i="1"/>
  <c r="F444" i="1"/>
  <c r="E444" i="1"/>
  <c r="D444" i="1"/>
  <c r="F443" i="1"/>
  <c r="E443" i="1"/>
  <c r="D443" i="1"/>
  <c r="F442" i="1"/>
  <c r="E442" i="1"/>
  <c r="D442" i="1"/>
  <c r="F441" i="1"/>
  <c r="E441" i="1"/>
  <c r="D441" i="1"/>
  <c r="F440" i="1"/>
  <c r="E440" i="1"/>
  <c r="D440" i="1"/>
  <c r="F439" i="1"/>
  <c r="E439" i="1"/>
  <c r="D439" i="1"/>
  <c r="F438" i="1"/>
  <c r="E438" i="1"/>
  <c r="D438" i="1"/>
  <c r="F437" i="1"/>
  <c r="E437" i="1"/>
  <c r="D437" i="1"/>
  <c r="F436" i="1"/>
  <c r="E436" i="1"/>
  <c r="D436" i="1"/>
  <c r="F435" i="1"/>
  <c r="E435" i="1"/>
  <c r="D435" i="1"/>
  <c r="F434" i="1"/>
  <c r="E434" i="1"/>
  <c r="D434" i="1"/>
  <c r="F433" i="1"/>
  <c r="E433" i="1"/>
  <c r="D433" i="1"/>
  <c r="F432" i="1"/>
  <c r="E432" i="1"/>
  <c r="D432" i="1"/>
  <c r="F431" i="1"/>
  <c r="E431" i="1"/>
  <c r="D431" i="1"/>
  <c r="F430" i="1"/>
  <c r="E430" i="1"/>
  <c r="D430" i="1"/>
  <c r="F429" i="1"/>
  <c r="E429" i="1"/>
  <c r="D429" i="1"/>
  <c r="F428" i="1"/>
  <c r="E428" i="1"/>
  <c r="D428" i="1"/>
  <c r="F427" i="1"/>
  <c r="E427" i="1"/>
  <c r="D427" i="1"/>
  <c r="F426" i="1"/>
  <c r="E426" i="1"/>
  <c r="D426" i="1"/>
  <c r="F425" i="1"/>
  <c r="E425" i="1"/>
  <c r="D425" i="1"/>
  <c r="F424" i="1"/>
  <c r="E424" i="1"/>
  <c r="D424" i="1"/>
  <c r="F423" i="1"/>
  <c r="E423" i="1"/>
  <c r="D423" i="1"/>
  <c r="F422" i="1"/>
  <c r="E422" i="1"/>
  <c r="D422" i="1"/>
  <c r="F421" i="1"/>
  <c r="E421" i="1"/>
  <c r="D421" i="1"/>
  <c r="F420" i="1"/>
  <c r="E420" i="1"/>
  <c r="D420" i="1"/>
  <c r="F419" i="1"/>
  <c r="E419" i="1"/>
  <c r="D419" i="1"/>
  <c r="F418" i="1"/>
  <c r="E418" i="1"/>
  <c r="D418" i="1"/>
  <c r="F417" i="1"/>
  <c r="E417" i="1"/>
  <c r="D417" i="1"/>
  <c r="F416" i="1"/>
  <c r="E416" i="1"/>
  <c r="D416" i="1"/>
  <c r="F415" i="1"/>
  <c r="E415" i="1"/>
  <c r="D415" i="1"/>
  <c r="F414" i="1"/>
  <c r="E414" i="1"/>
  <c r="D414" i="1"/>
  <c r="F413" i="1"/>
  <c r="E413" i="1"/>
  <c r="D413" i="1"/>
  <c r="F412" i="1"/>
  <c r="E412" i="1"/>
  <c r="D412" i="1"/>
  <c r="F411" i="1"/>
  <c r="E411" i="1"/>
  <c r="D411" i="1"/>
  <c r="F410" i="1"/>
  <c r="E410" i="1"/>
  <c r="D410" i="1"/>
  <c r="F409" i="1"/>
  <c r="E409" i="1"/>
  <c r="D409" i="1"/>
  <c r="F408" i="1"/>
  <c r="E408" i="1"/>
  <c r="D408" i="1"/>
  <c r="F407" i="1"/>
  <c r="E407" i="1"/>
  <c r="D407" i="1"/>
  <c r="F406" i="1"/>
  <c r="E406" i="1"/>
  <c r="D406" i="1"/>
  <c r="F405" i="1"/>
  <c r="E405" i="1"/>
  <c r="D405" i="1"/>
  <c r="F404" i="1"/>
  <c r="E404" i="1"/>
  <c r="D404" i="1"/>
  <c r="F403" i="1"/>
  <c r="E403" i="1"/>
  <c r="D403" i="1"/>
  <c r="F402" i="1"/>
  <c r="E402" i="1"/>
  <c r="D402" i="1"/>
  <c r="F401" i="1"/>
  <c r="E401" i="1"/>
  <c r="D401" i="1"/>
  <c r="F400" i="1"/>
  <c r="E400" i="1"/>
  <c r="D400" i="1"/>
  <c r="F399" i="1"/>
  <c r="E399" i="1"/>
  <c r="D399" i="1"/>
  <c r="F398" i="1"/>
  <c r="E398" i="1"/>
  <c r="D398" i="1"/>
  <c r="F397" i="1"/>
  <c r="E397" i="1"/>
  <c r="D397" i="1"/>
  <c r="F396" i="1"/>
  <c r="E396" i="1"/>
  <c r="D396" i="1"/>
  <c r="F395" i="1"/>
  <c r="E395" i="1"/>
  <c r="D395" i="1"/>
  <c r="F394" i="1"/>
  <c r="E394" i="1"/>
  <c r="D394" i="1"/>
  <c r="F393" i="1"/>
  <c r="E393" i="1"/>
  <c r="D393" i="1"/>
  <c r="F392" i="1"/>
  <c r="E392" i="1"/>
  <c r="D392" i="1"/>
  <c r="F391" i="1"/>
  <c r="E391" i="1"/>
  <c r="D391" i="1"/>
  <c r="F390" i="1"/>
  <c r="E390" i="1"/>
  <c r="D390" i="1"/>
  <c r="F389" i="1"/>
  <c r="E389" i="1"/>
  <c r="D389" i="1"/>
  <c r="F388" i="1"/>
  <c r="E388" i="1"/>
  <c r="D388" i="1"/>
  <c r="F387" i="1"/>
  <c r="E387" i="1"/>
  <c r="D387" i="1"/>
  <c r="F386" i="1"/>
  <c r="E386" i="1"/>
  <c r="D386" i="1"/>
  <c r="F385" i="1"/>
  <c r="E385" i="1"/>
  <c r="D385" i="1"/>
  <c r="F384" i="1"/>
  <c r="E384" i="1"/>
  <c r="D384" i="1"/>
  <c r="F383" i="1"/>
  <c r="E383" i="1"/>
  <c r="D383" i="1"/>
  <c r="F382" i="1"/>
  <c r="E382" i="1"/>
  <c r="D382" i="1"/>
  <c r="F381" i="1"/>
  <c r="E381" i="1"/>
  <c r="D381" i="1"/>
  <c r="F380" i="1"/>
  <c r="E380" i="1"/>
  <c r="D380" i="1"/>
  <c r="F379" i="1"/>
  <c r="E379" i="1"/>
  <c r="D379" i="1"/>
  <c r="F378" i="1"/>
  <c r="E378" i="1"/>
  <c r="D378" i="1"/>
  <c r="F377" i="1"/>
  <c r="E377" i="1"/>
  <c r="D377" i="1"/>
  <c r="F376" i="1"/>
  <c r="E376" i="1"/>
  <c r="D376" i="1"/>
  <c r="F297" i="1"/>
  <c r="E297" i="1"/>
  <c r="F296" i="1"/>
  <c r="E296" i="1"/>
  <c r="D296" i="1"/>
  <c r="J297" i="1"/>
  <c r="J768" i="1"/>
  <c r="J769" i="1"/>
  <c r="J770" i="1"/>
  <c r="J771" i="1"/>
  <c r="J772" i="1"/>
  <c r="J774" i="1"/>
  <c r="J767" i="1"/>
  <c r="F774" i="1"/>
  <c r="E774" i="1"/>
  <c r="D774" i="1"/>
  <c r="F772" i="1"/>
  <c r="E772" i="1"/>
  <c r="D772" i="1"/>
  <c r="F771" i="1"/>
  <c r="E771" i="1"/>
  <c r="D771" i="1"/>
  <c r="F770" i="1"/>
  <c r="E770" i="1"/>
  <c r="D770" i="1"/>
  <c r="F769" i="1"/>
  <c r="E769" i="1"/>
  <c r="D769" i="1"/>
  <c r="F768" i="1"/>
  <c r="E768" i="1"/>
  <c r="D768" i="1"/>
  <c r="F767" i="1"/>
  <c r="E767" i="1"/>
  <c r="D767" i="1"/>
  <c r="F202" i="1"/>
  <c r="E202" i="1"/>
  <c r="D202" i="1"/>
  <c r="F201" i="1"/>
  <c r="E201" i="1"/>
  <c r="D201" i="1"/>
  <c r="F200" i="1"/>
  <c r="E200" i="1"/>
  <c r="D200" i="1"/>
  <c r="F199" i="1"/>
  <c r="E199" i="1"/>
  <c r="D199" i="1"/>
  <c r="F198" i="1"/>
  <c r="E198" i="1"/>
  <c r="D198" i="1"/>
  <c r="F197" i="1"/>
  <c r="E197" i="1"/>
  <c r="D197" i="1"/>
  <c r="F196" i="1"/>
  <c r="E196" i="1"/>
  <c r="D196" i="1"/>
  <c r="F195" i="1"/>
  <c r="E195" i="1"/>
  <c r="D195" i="1"/>
  <c r="F194" i="1"/>
  <c r="E194" i="1"/>
  <c r="D194" i="1"/>
  <c r="F193" i="1"/>
  <c r="E193" i="1"/>
  <c r="D193" i="1"/>
  <c r="F192" i="1"/>
  <c r="E192" i="1"/>
  <c r="D192" i="1"/>
  <c r="F191" i="1"/>
  <c r="E191" i="1"/>
  <c r="D191" i="1"/>
  <c r="F190" i="1"/>
  <c r="E190" i="1"/>
  <c r="D190" i="1"/>
  <c r="F189" i="1"/>
  <c r="E189" i="1"/>
  <c r="D189" i="1"/>
  <c r="F188" i="1"/>
  <c r="E188" i="1"/>
  <c r="D188" i="1"/>
  <c r="F187" i="1"/>
  <c r="E187" i="1"/>
  <c r="D187" i="1"/>
  <c r="F186" i="1"/>
  <c r="E186" i="1"/>
  <c r="D186" i="1"/>
  <c r="F185" i="1"/>
  <c r="E185" i="1"/>
  <c r="D185" i="1"/>
  <c r="F184" i="1"/>
  <c r="E184" i="1"/>
  <c r="D184" i="1"/>
  <c r="F183" i="1"/>
  <c r="E183" i="1"/>
  <c r="D183" i="1"/>
  <c r="F182" i="1"/>
  <c r="E182" i="1"/>
  <c r="D182" i="1"/>
  <c r="F181" i="1"/>
  <c r="E181" i="1"/>
  <c r="D181" i="1"/>
  <c r="F180" i="1"/>
  <c r="E180" i="1"/>
  <c r="D180" i="1"/>
  <c r="F179" i="1"/>
  <c r="E179" i="1"/>
  <c r="D179" i="1"/>
  <c r="F178" i="1"/>
  <c r="E178" i="1"/>
  <c r="D178" i="1"/>
  <c r="F177" i="1"/>
  <c r="E177" i="1"/>
  <c r="D177" i="1"/>
  <c r="F176" i="1"/>
  <c r="E176" i="1"/>
  <c r="D176" i="1"/>
  <c r="F175" i="1"/>
  <c r="E175" i="1"/>
  <c r="D175" i="1"/>
  <c r="F174" i="1"/>
  <c r="E174" i="1"/>
  <c r="D174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138" i="1"/>
  <c r="J296" i="1"/>
  <c r="F295" i="1"/>
  <c r="E295" i="1"/>
  <c r="D295" i="1"/>
  <c r="F294" i="1"/>
  <c r="E294" i="1"/>
  <c r="D294" i="1"/>
  <c r="F293" i="1"/>
  <c r="E293" i="1"/>
  <c r="D293" i="1"/>
  <c r="F292" i="1"/>
  <c r="E292" i="1"/>
  <c r="D292" i="1"/>
  <c r="F291" i="1"/>
  <c r="E291" i="1"/>
  <c r="D291" i="1"/>
  <c r="F290" i="1"/>
  <c r="E290" i="1"/>
  <c r="D290" i="1"/>
  <c r="F289" i="1"/>
  <c r="E289" i="1"/>
  <c r="D289" i="1"/>
  <c r="F288" i="1"/>
  <c r="E288" i="1"/>
  <c r="D288" i="1"/>
  <c r="F287" i="1"/>
  <c r="E287" i="1"/>
  <c r="D287" i="1"/>
  <c r="F286" i="1"/>
  <c r="E286" i="1"/>
  <c r="D286" i="1"/>
  <c r="F285" i="1"/>
  <c r="E285" i="1"/>
  <c r="D285" i="1"/>
  <c r="F284" i="1"/>
  <c r="E284" i="1"/>
  <c r="D284" i="1"/>
  <c r="F283" i="1"/>
  <c r="E283" i="1"/>
  <c r="D283" i="1"/>
  <c r="K773" i="1" l="1"/>
  <c r="G382" i="1"/>
  <c r="G384" i="1"/>
  <c r="G386" i="1"/>
  <c r="G390" i="1"/>
  <c r="G392" i="1"/>
  <c r="G394" i="1"/>
  <c r="G396" i="1"/>
  <c r="G398" i="1"/>
  <c r="G400" i="1"/>
  <c r="G402" i="1"/>
  <c r="G404" i="1"/>
  <c r="G406" i="1"/>
  <c r="G408" i="1"/>
  <c r="G410" i="1"/>
  <c r="G412" i="1"/>
  <c r="G414" i="1"/>
  <c r="G416" i="1"/>
  <c r="G418" i="1"/>
  <c r="G420" i="1"/>
  <c r="G422" i="1"/>
  <c r="G424" i="1"/>
  <c r="G426" i="1"/>
  <c r="G428" i="1"/>
  <c r="G430" i="1"/>
  <c r="G432" i="1"/>
  <c r="G434" i="1"/>
  <c r="G804" i="1"/>
  <c r="G799" i="1"/>
  <c r="G800" i="1"/>
  <c r="G803" i="1"/>
  <c r="G776" i="1"/>
  <c r="G778" i="1"/>
  <c r="G780" i="1"/>
  <c r="G782" i="1"/>
  <c r="G784" i="1"/>
  <c r="G786" i="1"/>
  <c r="G788" i="1"/>
  <c r="G790" i="1"/>
  <c r="G792" i="1"/>
  <c r="G436" i="1"/>
  <c r="G438" i="1"/>
  <c r="G440" i="1"/>
  <c r="G442" i="1"/>
  <c r="G444" i="1"/>
  <c r="G297" i="1"/>
  <c r="G376" i="1"/>
  <c r="G378" i="1"/>
  <c r="G380" i="1"/>
  <c r="G777" i="1"/>
  <c r="G779" i="1"/>
  <c r="G781" i="1"/>
  <c r="G783" i="1"/>
  <c r="G785" i="1"/>
  <c r="G787" i="1"/>
  <c r="G789" i="1"/>
  <c r="G775" i="1"/>
  <c r="G791" i="1"/>
  <c r="G170" i="1"/>
  <c r="G172" i="1"/>
  <c r="G174" i="1"/>
  <c r="G176" i="1"/>
  <c r="G178" i="1"/>
  <c r="G180" i="1"/>
  <c r="G182" i="1"/>
  <c r="G184" i="1"/>
  <c r="G186" i="1"/>
  <c r="G188" i="1"/>
  <c r="G190" i="1"/>
  <c r="G192" i="1"/>
  <c r="G194" i="1"/>
  <c r="G196" i="1"/>
  <c r="G198" i="1"/>
  <c r="G200" i="1"/>
  <c r="G202" i="1"/>
  <c r="G768" i="1"/>
  <c r="G770" i="1"/>
  <c r="G296" i="1"/>
  <c r="G411" i="1"/>
  <c r="G413" i="1"/>
  <c r="G415" i="1"/>
  <c r="G417" i="1"/>
  <c r="G421" i="1"/>
  <c r="G795" i="1"/>
  <c r="G798" i="1"/>
  <c r="G283" i="1"/>
  <c r="G285" i="1"/>
  <c r="G287" i="1"/>
  <c r="G289" i="1"/>
  <c r="G291" i="1"/>
  <c r="G771" i="1"/>
  <c r="G774" i="1"/>
  <c r="G377" i="1"/>
  <c r="G379" i="1"/>
  <c r="G381" i="1"/>
  <c r="G383" i="1"/>
  <c r="G385" i="1"/>
  <c r="G387" i="1"/>
  <c r="G419" i="1"/>
  <c r="G423" i="1"/>
  <c r="G425" i="1"/>
  <c r="G427" i="1"/>
  <c r="G429" i="1"/>
  <c r="G431" i="1"/>
  <c r="G433" i="1"/>
  <c r="G435" i="1"/>
  <c r="G437" i="1"/>
  <c r="G439" i="1"/>
  <c r="G445" i="1"/>
  <c r="G293" i="1"/>
  <c r="G295" i="1"/>
  <c r="G179" i="1"/>
  <c r="G181" i="1"/>
  <c r="G183" i="1"/>
  <c r="G185" i="1"/>
  <c r="G187" i="1"/>
  <c r="G389" i="1"/>
  <c r="G391" i="1"/>
  <c r="G393" i="1"/>
  <c r="G395" i="1"/>
  <c r="G397" i="1"/>
  <c r="G399" i="1"/>
  <c r="G401" i="1"/>
  <c r="G403" i="1"/>
  <c r="G409" i="1"/>
  <c r="G441" i="1"/>
  <c r="G443" i="1"/>
  <c r="G796" i="1"/>
  <c r="G802" i="1"/>
  <c r="G388" i="1"/>
  <c r="G189" i="1"/>
  <c r="G191" i="1"/>
  <c r="G193" i="1"/>
  <c r="G195" i="1"/>
  <c r="G197" i="1"/>
  <c r="G405" i="1"/>
  <c r="G407" i="1"/>
  <c r="G801" i="1"/>
  <c r="G199" i="1"/>
  <c r="G201" i="1"/>
  <c r="G284" i="1"/>
  <c r="G286" i="1"/>
  <c r="G288" i="1"/>
  <c r="G290" i="1"/>
  <c r="G171" i="1"/>
  <c r="G173" i="1"/>
  <c r="G175" i="1"/>
  <c r="G177" i="1"/>
  <c r="G767" i="1"/>
  <c r="G769" i="1"/>
  <c r="G294" i="1"/>
  <c r="G772" i="1"/>
  <c r="G29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F282" i="1"/>
  <c r="E282" i="1"/>
  <c r="D282" i="1"/>
  <c r="F281" i="1"/>
  <c r="E281" i="1"/>
  <c r="D281" i="1"/>
  <c r="F280" i="1"/>
  <c r="E280" i="1"/>
  <c r="D280" i="1"/>
  <c r="F279" i="1"/>
  <c r="E279" i="1"/>
  <c r="D279" i="1"/>
  <c r="F278" i="1"/>
  <c r="E278" i="1"/>
  <c r="D278" i="1"/>
  <c r="F277" i="1"/>
  <c r="E277" i="1"/>
  <c r="D277" i="1"/>
  <c r="F276" i="1"/>
  <c r="E276" i="1"/>
  <c r="D276" i="1"/>
  <c r="F275" i="1"/>
  <c r="E275" i="1"/>
  <c r="D275" i="1"/>
  <c r="F274" i="1"/>
  <c r="E274" i="1"/>
  <c r="D274" i="1"/>
  <c r="F273" i="1"/>
  <c r="E273" i="1"/>
  <c r="D273" i="1"/>
  <c r="F272" i="1"/>
  <c r="E272" i="1"/>
  <c r="D272" i="1"/>
  <c r="J273" i="1"/>
  <c r="J274" i="1"/>
  <c r="J275" i="1"/>
  <c r="J276" i="1"/>
  <c r="J277" i="1"/>
  <c r="J278" i="1"/>
  <c r="J279" i="1"/>
  <c r="J280" i="1"/>
  <c r="J272" i="1"/>
  <c r="J281" i="1"/>
  <c r="J282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G164" i="1"/>
  <c r="G163" i="1"/>
  <c r="F162" i="1"/>
  <c r="E162" i="1"/>
  <c r="D162" i="1"/>
  <c r="F161" i="1"/>
  <c r="E161" i="1"/>
  <c r="D161" i="1"/>
  <c r="F160" i="1"/>
  <c r="E160" i="1"/>
  <c r="D160" i="1"/>
  <c r="F159" i="1"/>
  <c r="E159" i="1"/>
  <c r="D159" i="1"/>
  <c r="F158" i="1"/>
  <c r="E158" i="1"/>
  <c r="D158" i="1"/>
  <c r="F157" i="1"/>
  <c r="E157" i="1"/>
  <c r="D157" i="1"/>
  <c r="F156" i="1"/>
  <c r="E156" i="1"/>
  <c r="D156" i="1"/>
  <c r="F155" i="1"/>
  <c r="E155" i="1"/>
  <c r="D155" i="1"/>
  <c r="F154" i="1"/>
  <c r="E154" i="1"/>
  <c r="D154" i="1"/>
  <c r="G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7" i="1"/>
  <c r="E147" i="1"/>
  <c r="D147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07" i="1"/>
  <c r="F271" i="1"/>
  <c r="E271" i="1"/>
  <c r="D271" i="1"/>
  <c r="F270" i="1"/>
  <c r="E270" i="1"/>
  <c r="D270" i="1"/>
  <c r="F269" i="1"/>
  <c r="E269" i="1"/>
  <c r="D269" i="1"/>
  <c r="F268" i="1"/>
  <c r="E268" i="1"/>
  <c r="D268" i="1"/>
  <c r="F267" i="1"/>
  <c r="E267" i="1"/>
  <c r="D267" i="1"/>
  <c r="F266" i="1"/>
  <c r="E266" i="1"/>
  <c r="D266" i="1"/>
  <c r="F265" i="1"/>
  <c r="E265" i="1"/>
  <c r="D265" i="1"/>
  <c r="F264" i="1"/>
  <c r="E264" i="1"/>
  <c r="D264" i="1"/>
  <c r="F263" i="1"/>
  <c r="E263" i="1"/>
  <c r="D263" i="1"/>
  <c r="F262" i="1"/>
  <c r="E262" i="1"/>
  <c r="D262" i="1"/>
  <c r="F261" i="1"/>
  <c r="E261" i="1"/>
  <c r="D261" i="1"/>
  <c r="F260" i="1"/>
  <c r="E260" i="1"/>
  <c r="D260" i="1"/>
  <c r="F259" i="1"/>
  <c r="E259" i="1"/>
  <c r="D259" i="1"/>
  <c r="F258" i="1"/>
  <c r="E258" i="1"/>
  <c r="D258" i="1"/>
  <c r="F257" i="1"/>
  <c r="E257" i="1"/>
  <c r="D257" i="1"/>
  <c r="F256" i="1"/>
  <c r="E256" i="1"/>
  <c r="D256" i="1"/>
  <c r="F255" i="1"/>
  <c r="E255" i="1"/>
  <c r="D255" i="1"/>
  <c r="F254" i="1"/>
  <c r="E254" i="1"/>
  <c r="D254" i="1"/>
  <c r="F253" i="1"/>
  <c r="E253" i="1"/>
  <c r="D253" i="1"/>
  <c r="F252" i="1"/>
  <c r="E252" i="1"/>
  <c r="D252" i="1"/>
  <c r="F251" i="1"/>
  <c r="E251" i="1"/>
  <c r="D251" i="1"/>
  <c r="F250" i="1"/>
  <c r="E250" i="1"/>
  <c r="D250" i="1"/>
  <c r="F249" i="1"/>
  <c r="E249" i="1"/>
  <c r="D249" i="1"/>
  <c r="F248" i="1"/>
  <c r="E248" i="1"/>
  <c r="D248" i="1"/>
  <c r="F247" i="1"/>
  <c r="E247" i="1"/>
  <c r="D247" i="1"/>
  <c r="F246" i="1"/>
  <c r="E246" i="1"/>
  <c r="D246" i="1"/>
  <c r="F245" i="1"/>
  <c r="E245" i="1"/>
  <c r="D245" i="1"/>
  <c r="F244" i="1"/>
  <c r="E244" i="1"/>
  <c r="D244" i="1"/>
  <c r="F243" i="1"/>
  <c r="E243" i="1"/>
  <c r="D243" i="1"/>
  <c r="F242" i="1"/>
  <c r="E242" i="1"/>
  <c r="D242" i="1"/>
  <c r="F241" i="1"/>
  <c r="E241" i="1"/>
  <c r="D241" i="1"/>
  <c r="F240" i="1"/>
  <c r="E240" i="1"/>
  <c r="D240" i="1"/>
  <c r="F239" i="1"/>
  <c r="E239" i="1"/>
  <c r="D239" i="1"/>
  <c r="F238" i="1"/>
  <c r="E238" i="1"/>
  <c r="D238" i="1"/>
  <c r="F237" i="1"/>
  <c r="E237" i="1"/>
  <c r="D237" i="1"/>
  <c r="F236" i="1"/>
  <c r="E236" i="1"/>
  <c r="D236" i="1"/>
  <c r="F235" i="1"/>
  <c r="E235" i="1"/>
  <c r="D235" i="1"/>
  <c r="F234" i="1"/>
  <c r="E234" i="1"/>
  <c r="D234" i="1"/>
  <c r="F233" i="1"/>
  <c r="E233" i="1"/>
  <c r="D233" i="1"/>
  <c r="F232" i="1"/>
  <c r="E232" i="1"/>
  <c r="D232" i="1"/>
  <c r="F231" i="1"/>
  <c r="E231" i="1"/>
  <c r="D231" i="1"/>
  <c r="F230" i="1"/>
  <c r="E230" i="1"/>
  <c r="D230" i="1"/>
  <c r="F229" i="1"/>
  <c r="E229" i="1"/>
  <c r="D229" i="1"/>
  <c r="F228" i="1"/>
  <c r="E228" i="1"/>
  <c r="D228" i="1"/>
  <c r="F227" i="1"/>
  <c r="E227" i="1"/>
  <c r="D227" i="1"/>
  <c r="F226" i="1"/>
  <c r="E226" i="1"/>
  <c r="D226" i="1"/>
  <c r="F225" i="1"/>
  <c r="E225" i="1"/>
  <c r="D225" i="1"/>
  <c r="F224" i="1"/>
  <c r="E224" i="1"/>
  <c r="D224" i="1"/>
  <c r="F223" i="1"/>
  <c r="E223" i="1"/>
  <c r="D223" i="1"/>
  <c r="F222" i="1"/>
  <c r="E222" i="1"/>
  <c r="D222" i="1"/>
  <c r="F221" i="1"/>
  <c r="E221" i="1"/>
  <c r="D221" i="1"/>
  <c r="F220" i="1"/>
  <c r="E220" i="1"/>
  <c r="D220" i="1"/>
  <c r="F219" i="1"/>
  <c r="E219" i="1"/>
  <c r="D219" i="1"/>
  <c r="F218" i="1"/>
  <c r="E218" i="1"/>
  <c r="D218" i="1"/>
  <c r="F217" i="1"/>
  <c r="E217" i="1"/>
  <c r="D217" i="1"/>
  <c r="F216" i="1"/>
  <c r="E216" i="1"/>
  <c r="D216" i="1"/>
  <c r="F215" i="1"/>
  <c r="E215" i="1"/>
  <c r="D215" i="1"/>
  <c r="F214" i="1"/>
  <c r="E214" i="1"/>
  <c r="D214" i="1"/>
  <c r="F213" i="1"/>
  <c r="E213" i="1"/>
  <c r="D213" i="1"/>
  <c r="F212" i="1"/>
  <c r="E212" i="1"/>
  <c r="D212" i="1"/>
  <c r="F211" i="1"/>
  <c r="E211" i="1"/>
  <c r="D211" i="1"/>
  <c r="F210" i="1"/>
  <c r="E210" i="1"/>
  <c r="D210" i="1"/>
  <c r="F209" i="1"/>
  <c r="E209" i="1"/>
  <c r="D209" i="1"/>
  <c r="F208" i="1"/>
  <c r="E208" i="1"/>
  <c r="D208" i="1"/>
  <c r="F207" i="1"/>
  <c r="E207" i="1"/>
  <c r="D207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15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298" i="1"/>
  <c r="F346" i="1"/>
  <c r="E346" i="1"/>
  <c r="F345" i="1"/>
  <c r="E345" i="1"/>
  <c r="D345" i="1"/>
  <c r="F344" i="1"/>
  <c r="E344" i="1"/>
  <c r="D344" i="1"/>
  <c r="G343" i="1"/>
  <c r="G342" i="1"/>
  <c r="F341" i="1"/>
  <c r="E341" i="1"/>
  <c r="D341" i="1"/>
  <c r="F340" i="1"/>
  <c r="E340" i="1"/>
  <c r="F339" i="1"/>
  <c r="E339" i="1"/>
  <c r="F338" i="1"/>
  <c r="E338" i="1"/>
  <c r="G337" i="1"/>
  <c r="F336" i="1"/>
  <c r="E336" i="1"/>
  <c r="D336" i="1"/>
  <c r="F335" i="1"/>
  <c r="E335" i="1"/>
  <c r="D335" i="1"/>
  <c r="F334" i="1"/>
  <c r="E334" i="1"/>
  <c r="D334" i="1"/>
  <c r="F333" i="1"/>
  <c r="E333" i="1"/>
  <c r="D333" i="1"/>
  <c r="F332" i="1"/>
  <c r="E332" i="1"/>
  <c r="D332" i="1"/>
  <c r="F331" i="1"/>
  <c r="E331" i="1"/>
  <c r="D331" i="1"/>
  <c r="F330" i="1"/>
  <c r="E330" i="1"/>
  <c r="D330" i="1"/>
  <c r="F329" i="1"/>
  <c r="E329" i="1"/>
  <c r="D329" i="1"/>
  <c r="F328" i="1"/>
  <c r="E328" i="1"/>
  <c r="D328" i="1"/>
  <c r="F327" i="1"/>
  <c r="E327" i="1"/>
  <c r="D327" i="1"/>
  <c r="F326" i="1"/>
  <c r="E326" i="1"/>
  <c r="D326" i="1"/>
  <c r="F325" i="1"/>
  <c r="E325" i="1"/>
  <c r="D325" i="1"/>
  <c r="F324" i="1"/>
  <c r="E324" i="1"/>
  <c r="D324" i="1"/>
  <c r="F323" i="1"/>
  <c r="E323" i="1"/>
  <c r="D323" i="1"/>
  <c r="F322" i="1"/>
  <c r="E322" i="1"/>
  <c r="D322" i="1"/>
  <c r="F321" i="1"/>
  <c r="E321" i="1"/>
  <c r="D321" i="1"/>
  <c r="F320" i="1"/>
  <c r="E320" i="1"/>
  <c r="D320" i="1"/>
  <c r="F319" i="1"/>
  <c r="E319" i="1"/>
  <c r="D319" i="1"/>
  <c r="F318" i="1"/>
  <c r="E318" i="1"/>
  <c r="D318" i="1"/>
  <c r="F317" i="1"/>
  <c r="D317" i="1"/>
  <c r="F316" i="1"/>
  <c r="E316" i="1"/>
  <c r="D316" i="1"/>
  <c r="F315" i="1"/>
  <c r="E315" i="1"/>
  <c r="D315" i="1"/>
  <c r="F314" i="1"/>
  <c r="E314" i="1"/>
  <c r="D314" i="1"/>
  <c r="F313" i="1"/>
  <c r="E313" i="1"/>
  <c r="D313" i="1"/>
  <c r="F312" i="1"/>
  <c r="E312" i="1"/>
  <c r="D312" i="1"/>
  <c r="F311" i="1"/>
  <c r="E311" i="1"/>
  <c r="D311" i="1"/>
  <c r="F310" i="1"/>
  <c r="E310" i="1"/>
  <c r="D310" i="1"/>
  <c r="F309" i="1"/>
  <c r="E309" i="1"/>
  <c r="D309" i="1"/>
  <c r="G308" i="1"/>
  <c r="F307" i="1"/>
  <c r="E307" i="1"/>
  <c r="D307" i="1"/>
  <c r="F306" i="1"/>
  <c r="E306" i="1"/>
  <c r="D306" i="1"/>
  <c r="F305" i="1"/>
  <c r="E305" i="1"/>
  <c r="D305" i="1"/>
  <c r="F304" i="1"/>
  <c r="E304" i="1"/>
  <c r="D304" i="1"/>
  <c r="F303" i="1"/>
  <c r="E303" i="1"/>
  <c r="D303" i="1"/>
  <c r="F302" i="1"/>
  <c r="E302" i="1"/>
  <c r="D302" i="1"/>
  <c r="F301" i="1"/>
  <c r="E301" i="1"/>
  <c r="D301" i="1"/>
  <c r="F300" i="1"/>
  <c r="E300" i="1"/>
  <c r="D300" i="1"/>
  <c r="F299" i="1"/>
  <c r="E299" i="1"/>
  <c r="D299" i="1"/>
  <c r="F298" i="1"/>
  <c r="E298" i="1"/>
  <c r="D298" i="1"/>
  <c r="F113" i="1"/>
  <c r="E113" i="1"/>
  <c r="F112" i="1"/>
  <c r="E112" i="1"/>
  <c r="F111" i="1"/>
  <c r="E111" i="1"/>
  <c r="F109" i="1"/>
  <c r="E109" i="1"/>
  <c r="F107" i="1"/>
  <c r="E107" i="1"/>
  <c r="F106" i="1"/>
  <c r="E106" i="1"/>
  <c r="D106" i="1"/>
  <c r="F105" i="1"/>
  <c r="E105" i="1"/>
  <c r="F103" i="1"/>
  <c r="E103" i="1"/>
  <c r="F102" i="1"/>
  <c r="E102" i="1"/>
  <c r="F101" i="1"/>
  <c r="E101" i="1"/>
  <c r="D101" i="1"/>
  <c r="F99" i="1"/>
  <c r="E99" i="1"/>
  <c r="F98" i="1"/>
  <c r="E98" i="1"/>
  <c r="F97" i="1"/>
  <c r="E97" i="1"/>
  <c r="F96" i="1"/>
  <c r="E96" i="1"/>
  <c r="D96" i="1"/>
  <c r="F95" i="1"/>
  <c r="E95" i="1"/>
  <c r="F92" i="1"/>
  <c r="E92" i="1"/>
  <c r="F91" i="1"/>
  <c r="E91" i="1"/>
  <c r="D91" i="1"/>
  <c r="F90" i="1"/>
  <c r="E90" i="1"/>
  <c r="F89" i="1"/>
  <c r="E89" i="1"/>
  <c r="D89" i="1"/>
  <c r="F88" i="1"/>
  <c r="E88" i="1"/>
  <c r="F87" i="1"/>
  <c r="E87" i="1"/>
  <c r="F86" i="1"/>
  <c r="E86" i="1"/>
  <c r="F85" i="1"/>
  <c r="E85" i="1"/>
  <c r="D85" i="1"/>
  <c r="F84" i="1"/>
  <c r="E84" i="1"/>
  <c r="F83" i="1"/>
  <c r="E83" i="1"/>
  <c r="F82" i="1"/>
  <c r="E82" i="1"/>
  <c r="F81" i="1"/>
  <c r="E81" i="1"/>
  <c r="F80" i="1"/>
  <c r="E80" i="1"/>
  <c r="G273" i="1" l="1"/>
  <c r="G275" i="1"/>
  <c r="G277" i="1"/>
  <c r="G279" i="1"/>
  <c r="G281" i="1"/>
  <c r="G81" i="1"/>
  <c r="G83" i="1"/>
  <c r="G85" i="1"/>
  <c r="G87" i="1"/>
  <c r="G89" i="1"/>
  <c r="G91" i="1"/>
  <c r="G335" i="1"/>
  <c r="G346" i="1"/>
  <c r="G222" i="1"/>
  <c r="G224" i="1"/>
  <c r="G226" i="1"/>
  <c r="G228" i="1"/>
  <c r="G230" i="1"/>
  <c r="G232" i="1"/>
  <c r="G234" i="1"/>
  <c r="G236" i="1"/>
  <c r="G238" i="1"/>
  <c r="G240" i="1"/>
  <c r="G242" i="1"/>
  <c r="G244" i="1"/>
  <c r="G246" i="1"/>
  <c r="G248" i="1"/>
  <c r="G250" i="1"/>
  <c r="G252" i="1"/>
  <c r="G254" i="1"/>
  <c r="G139" i="1"/>
  <c r="G141" i="1"/>
  <c r="G143" i="1"/>
  <c r="G145" i="1"/>
  <c r="G147" i="1"/>
  <c r="G149" i="1"/>
  <c r="G151" i="1"/>
  <c r="G155" i="1"/>
  <c r="G157" i="1"/>
  <c r="G159" i="1"/>
  <c r="G161" i="1"/>
  <c r="G165" i="1"/>
  <c r="G167" i="1"/>
  <c r="G169" i="1"/>
  <c r="G278" i="1"/>
  <c r="G280" i="1"/>
  <c r="G282" i="1"/>
  <c r="G272" i="1"/>
  <c r="G274" i="1"/>
  <c r="G276" i="1"/>
  <c r="G299" i="1"/>
  <c r="G301" i="1"/>
  <c r="G303" i="1"/>
  <c r="G305" i="1"/>
  <c r="G307" i="1"/>
  <c r="G309" i="1"/>
  <c r="G311" i="1"/>
  <c r="G313" i="1"/>
  <c r="G315" i="1"/>
  <c r="G317" i="1"/>
  <c r="G318" i="1"/>
  <c r="G320" i="1"/>
  <c r="G322" i="1"/>
  <c r="G324" i="1"/>
  <c r="G326" i="1"/>
  <c r="G328" i="1"/>
  <c r="G330" i="1"/>
  <c r="G332" i="1"/>
  <c r="G339" i="1"/>
  <c r="G340" i="1"/>
  <c r="G341" i="1"/>
  <c r="G345" i="1"/>
  <c r="G116" i="1"/>
  <c r="G118" i="1"/>
  <c r="G120" i="1"/>
  <c r="G122" i="1"/>
  <c r="G124" i="1"/>
  <c r="G126" i="1"/>
  <c r="G128" i="1"/>
  <c r="G130" i="1"/>
  <c r="G132" i="1"/>
  <c r="G134" i="1"/>
  <c r="G207" i="1"/>
  <c r="G209" i="1"/>
  <c r="G211" i="1"/>
  <c r="G213" i="1"/>
  <c r="G215" i="1"/>
  <c r="G217" i="1"/>
  <c r="G219" i="1"/>
  <c r="G221" i="1"/>
  <c r="G257" i="1"/>
  <c r="G259" i="1"/>
  <c r="G261" i="1"/>
  <c r="G263" i="1"/>
  <c r="G265" i="1"/>
  <c r="G267" i="1"/>
  <c r="G269" i="1"/>
  <c r="G138" i="1"/>
  <c r="G140" i="1"/>
  <c r="G142" i="1"/>
  <c r="G144" i="1"/>
  <c r="G146" i="1"/>
  <c r="G148" i="1"/>
  <c r="G150" i="1"/>
  <c r="G152" i="1"/>
  <c r="G92" i="1"/>
  <c r="G94" i="1"/>
  <c r="G96" i="1"/>
  <c r="G98" i="1"/>
  <c r="G100" i="1"/>
  <c r="G102" i="1"/>
  <c r="G104" i="1"/>
  <c r="G107" i="1"/>
  <c r="G108" i="1"/>
  <c r="G110" i="1"/>
  <c r="G112" i="1"/>
  <c r="G119" i="1"/>
  <c r="G121" i="1"/>
  <c r="G123" i="1"/>
  <c r="G125" i="1"/>
  <c r="G127" i="1"/>
  <c r="G129" i="1"/>
  <c r="G131" i="1"/>
  <c r="G133" i="1"/>
  <c r="G135" i="1"/>
  <c r="G137" i="1"/>
  <c r="G256" i="1"/>
  <c r="G258" i="1"/>
  <c r="G260" i="1"/>
  <c r="G262" i="1"/>
  <c r="G264" i="1"/>
  <c r="G266" i="1"/>
  <c r="G82" i="1"/>
  <c r="G84" i="1"/>
  <c r="G86" i="1"/>
  <c r="G88" i="1"/>
  <c r="G334" i="1"/>
  <c r="G336" i="1"/>
  <c r="G338" i="1"/>
  <c r="G344" i="1"/>
  <c r="G223" i="1"/>
  <c r="G225" i="1"/>
  <c r="G227" i="1"/>
  <c r="G229" i="1"/>
  <c r="G231" i="1"/>
  <c r="G233" i="1"/>
  <c r="G235" i="1"/>
  <c r="G237" i="1"/>
  <c r="G239" i="1"/>
  <c r="G241" i="1"/>
  <c r="G243" i="1"/>
  <c r="G245" i="1"/>
  <c r="G271" i="1"/>
  <c r="G154" i="1"/>
  <c r="G156" i="1"/>
  <c r="G158" i="1"/>
  <c r="G160" i="1"/>
  <c r="G162" i="1"/>
  <c r="G166" i="1"/>
  <c r="G168" i="1"/>
  <c r="G80" i="1"/>
  <c r="G90" i="1"/>
  <c r="G93" i="1"/>
  <c r="G95" i="1"/>
  <c r="G97" i="1"/>
  <c r="G99" i="1"/>
  <c r="G101" i="1"/>
  <c r="G103" i="1"/>
  <c r="G105" i="1"/>
  <c r="G106" i="1"/>
  <c r="G109" i="1"/>
  <c r="G111" i="1"/>
  <c r="G113" i="1"/>
  <c r="G298" i="1"/>
  <c r="G300" i="1"/>
  <c r="G302" i="1"/>
  <c r="G304" i="1"/>
  <c r="G306" i="1"/>
  <c r="G310" i="1"/>
  <c r="G312" i="1"/>
  <c r="G314" i="1"/>
  <c r="G316" i="1"/>
  <c r="G319" i="1"/>
  <c r="G321" i="1"/>
  <c r="G323" i="1"/>
  <c r="G325" i="1"/>
  <c r="G327" i="1"/>
  <c r="G329" i="1"/>
  <c r="G331" i="1"/>
  <c r="G333" i="1"/>
  <c r="G136" i="1"/>
  <c r="G208" i="1"/>
  <c r="G210" i="1"/>
  <c r="G212" i="1"/>
  <c r="G214" i="1"/>
  <c r="G216" i="1"/>
  <c r="G218" i="1"/>
  <c r="G220" i="1"/>
  <c r="G268" i="1"/>
  <c r="G270" i="1"/>
  <c r="G115" i="1"/>
  <c r="G117" i="1"/>
  <c r="G247" i="1"/>
  <c r="G249" i="1"/>
  <c r="G251" i="1"/>
  <c r="G253" i="1"/>
  <c r="G255" i="1"/>
  <c r="G79" i="1"/>
  <c r="G78" i="1"/>
  <c r="F77" i="1"/>
  <c r="E77" i="1"/>
  <c r="G76" i="1"/>
  <c r="F75" i="1"/>
  <c r="E75" i="1"/>
  <c r="D75" i="1"/>
  <c r="F74" i="1"/>
  <c r="E74" i="1"/>
  <c r="D74" i="1"/>
  <c r="F73" i="1"/>
  <c r="E73" i="1"/>
  <c r="D73" i="1"/>
  <c r="G114" i="1"/>
  <c r="G72" i="1"/>
  <c r="J114" i="1"/>
  <c r="J73" i="1"/>
  <c r="J74" i="1"/>
  <c r="J75" i="1"/>
  <c r="J76" i="1"/>
  <c r="J77" i="1"/>
  <c r="J78" i="1"/>
  <c r="J79" i="1"/>
  <c r="J72" i="1"/>
  <c r="J631" i="1"/>
  <c r="J629" i="1"/>
  <c r="J628" i="1"/>
  <c r="J627" i="1"/>
  <c r="F631" i="1"/>
  <c r="E631" i="1"/>
  <c r="D631" i="1"/>
  <c r="G630" i="1"/>
  <c r="F629" i="1"/>
  <c r="E629" i="1"/>
  <c r="D629" i="1"/>
  <c r="F628" i="1"/>
  <c r="E628" i="1"/>
  <c r="D628" i="1"/>
  <c r="F627" i="1"/>
  <c r="E627" i="1"/>
  <c r="D627" i="1"/>
  <c r="F67" i="1"/>
  <c r="E67" i="1"/>
  <c r="D67" i="1"/>
  <c r="J67" i="1"/>
  <c r="J61" i="1"/>
  <c r="G627" i="1" l="1"/>
  <c r="G629" i="1"/>
  <c r="G631" i="1"/>
  <c r="G73" i="1"/>
  <c r="G75" i="1"/>
  <c r="G77" i="1"/>
  <c r="G67" i="1"/>
  <c r="G74" i="1"/>
  <c r="G628" i="1"/>
  <c r="F707" i="1"/>
  <c r="E707" i="1"/>
  <c r="D707" i="1"/>
  <c r="F706" i="1"/>
  <c r="E706" i="1"/>
  <c r="D706" i="1"/>
  <c r="F705" i="1"/>
  <c r="E705" i="1"/>
  <c r="D705" i="1"/>
  <c r="F704" i="1"/>
  <c r="E704" i="1"/>
  <c r="D704" i="1"/>
  <c r="F703" i="1"/>
  <c r="E703" i="1"/>
  <c r="D703" i="1"/>
  <c r="F702" i="1"/>
  <c r="E702" i="1"/>
  <c r="D702" i="1"/>
  <c r="F701" i="1"/>
  <c r="E701" i="1"/>
  <c r="D701" i="1"/>
  <c r="F700" i="1"/>
  <c r="E700" i="1"/>
  <c r="D700" i="1"/>
  <c r="F699" i="1"/>
  <c r="E699" i="1"/>
  <c r="D699" i="1"/>
  <c r="F698" i="1"/>
  <c r="E698" i="1"/>
  <c r="D698" i="1"/>
  <c r="F697" i="1"/>
  <c r="E697" i="1"/>
  <c r="D697" i="1"/>
  <c r="F696" i="1"/>
  <c r="E696" i="1"/>
  <c r="D696" i="1"/>
  <c r="F695" i="1"/>
  <c r="E695" i="1"/>
  <c r="D695" i="1"/>
  <c r="F694" i="1"/>
  <c r="E694" i="1"/>
  <c r="D694" i="1"/>
  <c r="F693" i="1"/>
  <c r="E693" i="1"/>
  <c r="D693" i="1"/>
  <c r="F692" i="1"/>
  <c r="E692" i="1"/>
  <c r="D692" i="1"/>
  <c r="F691" i="1"/>
  <c r="E691" i="1"/>
  <c r="D691" i="1"/>
  <c r="F690" i="1"/>
  <c r="E690" i="1"/>
  <c r="D690" i="1"/>
  <c r="F689" i="1"/>
  <c r="E689" i="1"/>
  <c r="D689" i="1"/>
  <c r="F688" i="1"/>
  <c r="E688" i="1"/>
  <c r="D688" i="1"/>
  <c r="F687" i="1"/>
  <c r="E687" i="1"/>
  <c r="D687" i="1"/>
  <c r="F686" i="1"/>
  <c r="E686" i="1"/>
  <c r="D686" i="1"/>
  <c r="F685" i="1"/>
  <c r="E685" i="1"/>
  <c r="D685" i="1"/>
  <c r="F684" i="1"/>
  <c r="E684" i="1"/>
  <c r="D684" i="1"/>
  <c r="F683" i="1"/>
  <c r="E683" i="1"/>
  <c r="D683" i="1"/>
  <c r="F682" i="1"/>
  <c r="E682" i="1"/>
  <c r="D682" i="1"/>
  <c r="F681" i="1"/>
  <c r="E681" i="1"/>
  <c r="F680" i="1"/>
  <c r="E680" i="1"/>
  <c r="F679" i="1"/>
  <c r="E679" i="1"/>
  <c r="F678" i="1"/>
  <c r="E678" i="1"/>
  <c r="F677" i="1"/>
  <c r="E677" i="1"/>
  <c r="E675" i="1"/>
  <c r="D675" i="1"/>
  <c r="E674" i="1"/>
  <c r="D674" i="1"/>
  <c r="F673" i="1"/>
  <c r="E673" i="1"/>
  <c r="D673" i="1"/>
  <c r="F672" i="1"/>
  <c r="E672" i="1"/>
  <c r="D672" i="1"/>
  <c r="F671" i="1"/>
  <c r="E671" i="1"/>
  <c r="D671" i="1"/>
  <c r="F670" i="1"/>
  <c r="E670" i="1"/>
  <c r="D670" i="1"/>
  <c r="F669" i="1"/>
  <c r="E669" i="1"/>
  <c r="D669" i="1"/>
  <c r="F668" i="1"/>
  <c r="E668" i="1"/>
  <c r="D668" i="1"/>
  <c r="F667" i="1"/>
  <c r="E667" i="1"/>
  <c r="D667" i="1"/>
  <c r="F666" i="1"/>
  <c r="E666" i="1"/>
  <c r="D666" i="1"/>
  <c r="F665" i="1"/>
  <c r="E665" i="1"/>
  <c r="D665" i="1"/>
  <c r="F664" i="1"/>
  <c r="E664" i="1"/>
  <c r="D664" i="1"/>
  <c r="F663" i="1"/>
  <c r="E663" i="1"/>
  <c r="D663" i="1"/>
  <c r="F662" i="1"/>
  <c r="E662" i="1"/>
  <c r="D662" i="1"/>
  <c r="F661" i="1"/>
  <c r="E661" i="1"/>
  <c r="D661" i="1"/>
  <c r="F660" i="1"/>
  <c r="E660" i="1"/>
  <c r="F659" i="1"/>
  <c r="E659" i="1"/>
  <c r="F658" i="1"/>
  <c r="E658" i="1"/>
  <c r="D658" i="1"/>
  <c r="F657" i="1"/>
  <c r="E657" i="1"/>
  <c r="D657" i="1"/>
  <c r="F656" i="1"/>
  <c r="E656" i="1"/>
  <c r="D656" i="1"/>
  <c r="F655" i="1"/>
  <c r="E655" i="1"/>
  <c r="D655" i="1"/>
  <c r="F654" i="1"/>
  <c r="E654" i="1"/>
  <c r="D654" i="1"/>
  <c r="F653" i="1"/>
  <c r="E653" i="1"/>
  <c r="D653" i="1"/>
  <c r="F652" i="1"/>
  <c r="E652" i="1"/>
  <c r="D652" i="1"/>
  <c r="F651" i="1"/>
  <c r="E651" i="1"/>
  <c r="D651" i="1"/>
  <c r="F650" i="1"/>
  <c r="E650" i="1"/>
  <c r="D650" i="1"/>
  <c r="F649" i="1"/>
  <c r="E649" i="1"/>
  <c r="D649" i="1"/>
  <c r="F648" i="1"/>
  <c r="E648" i="1"/>
  <c r="D648" i="1"/>
  <c r="F647" i="1"/>
  <c r="E647" i="1"/>
  <c r="D647" i="1"/>
  <c r="F646" i="1"/>
  <c r="E646" i="1"/>
  <c r="D646" i="1"/>
  <c r="F645" i="1"/>
  <c r="E645" i="1"/>
  <c r="D645" i="1"/>
  <c r="F644" i="1"/>
  <c r="E644" i="1"/>
  <c r="D644" i="1"/>
  <c r="F643" i="1"/>
  <c r="E643" i="1"/>
  <c r="D643" i="1"/>
  <c r="F642" i="1"/>
  <c r="E642" i="1"/>
  <c r="D642" i="1"/>
  <c r="F641" i="1"/>
  <c r="E641" i="1"/>
  <c r="D641" i="1"/>
  <c r="F640" i="1"/>
  <c r="E640" i="1"/>
  <c r="D640" i="1"/>
  <c r="F639" i="1"/>
  <c r="E639" i="1"/>
  <c r="D639" i="1"/>
  <c r="F638" i="1"/>
  <c r="E638" i="1"/>
  <c r="D638" i="1"/>
  <c r="F637" i="1"/>
  <c r="E637" i="1"/>
  <c r="D637" i="1"/>
  <c r="F636" i="1"/>
  <c r="E636" i="1"/>
  <c r="D636" i="1"/>
  <c r="F635" i="1"/>
  <c r="E635" i="1"/>
  <c r="D635" i="1"/>
  <c r="F634" i="1"/>
  <c r="E634" i="1"/>
  <c r="D634" i="1"/>
  <c r="F633" i="1"/>
  <c r="E633" i="1"/>
  <c r="D633" i="1"/>
  <c r="F632" i="1"/>
  <c r="E632" i="1"/>
  <c r="D632" i="1"/>
  <c r="F625" i="1"/>
  <c r="E625" i="1"/>
  <c r="D625" i="1"/>
  <c r="F624" i="1"/>
  <c r="E624" i="1"/>
  <c r="D624" i="1"/>
  <c r="F623" i="1"/>
  <c r="E623" i="1"/>
  <c r="D623" i="1"/>
  <c r="F447" i="1"/>
  <c r="E447" i="1"/>
  <c r="D447" i="1"/>
  <c r="F446" i="1"/>
  <c r="E446" i="1"/>
  <c r="D446" i="1"/>
  <c r="J623" i="1"/>
  <c r="F353" i="1"/>
  <c r="E353" i="1"/>
  <c r="D353" i="1"/>
  <c r="G71" i="1"/>
  <c r="G680" i="1" l="1"/>
  <c r="G658" i="1"/>
  <c r="G660" i="1"/>
  <c r="G662" i="1"/>
  <c r="G664" i="1"/>
  <c r="G673" i="1"/>
  <c r="G632" i="1"/>
  <c r="G634" i="1"/>
  <c r="G636" i="1"/>
  <c r="G638" i="1"/>
  <c r="G640" i="1"/>
  <c r="G642" i="1"/>
  <c r="G644" i="1"/>
  <c r="G646" i="1"/>
  <c r="G648" i="1"/>
  <c r="G650" i="1"/>
  <c r="G652" i="1"/>
  <c r="G654" i="1"/>
  <c r="G656" i="1"/>
  <c r="G678" i="1"/>
  <c r="G679" i="1"/>
  <c r="G683" i="1"/>
  <c r="G685" i="1"/>
  <c r="G687" i="1"/>
  <c r="G689" i="1"/>
  <c r="G691" i="1"/>
  <c r="G693" i="1"/>
  <c r="G695" i="1"/>
  <c r="G697" i="1"/>
  <c r="G699" i="1"/>
  <c r="G701" i="1"/>
  <c r="G703" i="1"/>
  <c r="G705" i="1"/>
  <c r="G707" i="1"/>
  <c r="G447" i="1"/>
  <c r="G624" i="1"/>
  <c r="G666" i="1"/>
  <c r="G668" i="1"/>
  <c r="G670" i="1"/>
  <c r="G672" i="1"/>
  <c r="G677" i="1"/>
  <c r="G681" i="1"/>
  <c r="G353" i="1"/>
  <c r="G446" i="1"/>
  <c r="G623" i="1"/>
  <c r="G625" i="1"/>
  <c r="G633" i="1"/>
  <c r="G635" i="1"/>
  <c r="G637" i="1"/>
  <c r="G639" i="1"/>
  <c r="G641" i="1"/>
  <c r="G643" i="1"/>
  <c r="G645" i="1"/>
  <c r="G647" i="1"/>
  <c r="G649" i="1"/>
  <c r="G651" i="1"/>
  <c r="G653" i="1"/>
  <c r="G655" i="1"/>
  <c r="G657" i="1"/>
  <c r="G659" i="1"/>
  <c r="G661" i="1"/>
  <c r="G663" i="1"/>
  <c r="G665" i="1"/>
  <c r="G667" i="1"/>
  <c r="G669" i="1"/>
  <c r="G671" i="1"/>
  <c r="G674" i="1"/>
  <c r="G682" i="1"/>
  <c r="G684" i="1"/>
  <c r="G686" i="1"/>
  <c r="G688" i="1"/>
  <c r="G690" i="1"/>
  <c r="G692" i="1"/>
  <c r="G694" i="1"/>
  <c r="G696" i="1"/>
  <c r="G698" i="1"/>
  <c r="G700" i="1"/>
  <c r="G702" i="1"/>
  <c r="G704" i="1"/>
  <c r="G706" i="1"/>
  <c r="F611" i="1" l="1"/>
  <c r="E611" i="1"/>
  <c r="D611" i="1"/>
  <c r="F610" i="1"/>
  <c r="E610" i="1"/>
  <c r="D610" i="1"/>
  <c r="F609" i="1"/>
  <c r="E609" i="1"/>
  <c r="D609" i="1"/>
  <c r="F608" i="1"/>
  <c r="E608" i="1"/>
  <c r="D608" i="1"/>
  <c r="F607" i="1"/>
  <c r="E607" i="1"/>
  <c r="D607" i="1"/>
  <c r="F606" i="1"/>
  <c r="E606" i="1"/>
  <c r="D606" i="1"/>
  <c r="F605" i="1"/>
  <c r="E605" i="1"/>
  <c r="D605" i="1"/>
  <c r="F604" i="1"/>
  <c r="E604" i="1"/>
  <c r="D604" i="1"/>
  <c r="F603" i="1"/>
  <c r="E603" i="1"/>
  <c r="D603" i="1"/>
  <c r="F602" i="1"/>
  <c r="E602" i="1"/>
  <c r="D602" i="1"/>
  <c r="F601" i="1"/>
  <c r="E601" i="1"/>
  <c r="D601" i="1"/>
  <c r="F600" i="1"/>
  <c r="E600" i="1"/>
  <c r="D600" i="1"/>
  <c r="F599" i="1"/>
  <c r="E599" i="1"/>
  <c r="D599" i="1"/>
  <c r="F598" i="1"/>
  <c r="E598" i="1"/>
  <c r="D598" i="1"/>
  <c r="F597" i="1"/>
  <c r="E597" i="1"/>
  <c r="D597" i="1"/>
  <c r="F596" i="1"/>
  <c r="E596" i="1"/>
  <c r="D596" i="1"/>
  <c r="F595" i="1"/>
  <c r="E595" i="1"/>
  <c r="D595" i="1"/>
  <c r="F594" i="1"/>
  <c r="E594" i="1"/>
  <c r="F593" i="1"/>
  <c r="E593" i="1"/>
  <c r="D593" i="1"/>
  <c r="F592" i="1"/>
  <c r="E592" i="1"/>
  <c r="D592" i="1"/>
  <c r="F591" i="1"/>
  <c r="E591" i="1"/>
  <c r="D591" i="1"/>
  <c r="F590" i="1"/>
  <c r="E590" i="1"/>
  <c r="D590" i="1"/>
  <c r="F589" i="1"/>
  <c r="E589" i="1"/>
  <c r="D589" i="1"/>
  <c r="F588" i="1"/>
  <c r="E588" i="1"/>
  <c r="D588" i="1"/>
  <c r="F587" i="1"/>
  <c r="E587" i="1"/>
  <c r="D587" i="1"/>
  <c r="F586" i="1"/>
  <c r="E586" i="1"/>
  <c r="D586" i="1"/>
  <c r="F585" i="1"/>
  <c r="E585" i="1"/>
  <c r="D585" i="1"/>
  <c r="F584" i="1"/>
  <c r="E584" i="1"/>
  <c r="D584" i="1"/>
  <c r="F583" i="1"/>
  <c r="E583" i="1"/>
  <c r="D583" i="1"/>
  <c r="F582" i="1"/>
  <c r="E582" i="1"/>
  <c r="D582" i="1"/>
  <c r="F581" i="1"/>
  <c r="E581" i="1"/>
  <c r="D581" i="1"/>
  <c r="F580" i="1"/>
  <c r="E580" i="1"/>
  <c r="D580" i="1"/>
  <c r="F579" i="1"/>
  <c r="E579" i="1"/>
  <c r="D579" i="1"/>
  <c r="F578" i="1"/>
  <c r="E578" i="1"/>
  <c r="D578" i="1"/>
  <c r="F577" i="1"/>
  <c r="E577" i="1"/>
  <c r="D577" i="1"/>
  <c r="F576" i="1"/>
  <c r="E576" i="1"/>
  <c r="D576" i="1"/>
  <c r="F575" i="1"/>
  <c r="E575" i="1"/>
  <c r="D575" i="1"/>
  <c r="F574" i="1"/>
  <c r="E574" i="1"/>
  <c r="D574" i="1"/>
  <c r="F573" i="1"/>
  <c r="E573" i="1"/>
  <c r="D573" i="1"/>
  <c r="F572" i="1"/>
  <c r="E572" i="1"/>
  <c r="D572" i="1"/>
  <c r="F571" i="1"/>
  <c r="E571" i="1"/>
  <c r="D571" i="1"/>
  <c r="F570" i="1"/>
  <c r="E570" i="1"/>
  <c r="D570" i="1"/>
  <c r="F569" i="1"/>
  <c r="E569" i="1"/>
  <c r="D569" i="1"/>
  <c r="F568" i="1"/>
  <c r="E568" i="1"/>
  <c r="D568" i="1"/>
  <c r="F567" i="1"/>
  <c r="E567" i="1"/>
  <c r="D567" i="1"/>
  <c r="F566" i="1"/>
  <c r="E566" i="1"/>
  <c r="D566" i="1"/>
  <c r="F565" i="1"/>
  <c r="E565" i="1"/>
  <c r="D565" i="1"/>
  <c r="F564" i="1"/>
  <c r="E564" i="1"/>
  <c r="D564" i="1"/>
  <c r="F563" i="1"/>
  <c r="E563" i="1"/>
  <c r="D563" i="1"/>
  <c r="F562" i="1"/>
  <c r="E562" i="1"/>
  <c r="D562" i="1"/>
  <c r="F559" i="1"/>
  <c r="E559" i="1"/>
  <c r="D559" i="1"/>
  <c r="F558" i="1"/>
  <c r="E558" i="1"/>
  <c r="D558" i="1"/>
  <c r="F557" i="1"/>
  <c r="E557" i="1"/>
  <c r="D557" i="1"/>
  <c r="F556" i="1"/>
  <c r="E556" i="1"/>
  <c r="D556" i="1"/>
  <c r="F555" i="1"/>
  <c r="E555" i="1"/>
  <c r="D555" i="1"/>
  <c r="F554" i="1"/>
  <c r="E554" i="1"/>
  <c r="D554" i="1"/>
  <c r="F553" i="1"/>
  <c r="E553" i="1"/>
  <c r="D553" i="1"/>
  <c r="F552" i="1"/>
  <c r="E552" i="1"/>
  <c r="D552" i="1"/>
  <c r="F550" i="1"/>
  <c r="E550" i="1"/>
  <c r="D550" i="1"/>
  <c r="F549" i="1"/>
  <c r="E549" i="1"/>
  <c r="D549" i="1"/>
  <c r="F548" i="1"/>
  <c r="E548" i="1"/>
  <c r="D548" i="1"/>
  <c r="F547" i="1"/>
  <c r="E547" i="1"/>
  <c r="D547" i="1"/>
  <c r="F546" i="1"/>
  <c r="E546" i="1"/>
  <c r="D546" i="1"/>
  <c r="F545" i="1"/>
  <c r="E545" i="1"/>
  <c r="D545" i="1"/>
  <c r="F544" i="1"/>
  <c r="E544" i="1"/>
  <c r="D544" i="1"/>
  <c r="F543" i="1"/>
  <c r="E543" i="1"/>
  <c r="D543" i="1"/>
  <c r="F542" i="1"/>
  <c r="E542" i="1"/>
  <c r="D542" i="1"/>
  <c r="F541" i="1"/>
  <c r="E541" i="1"/>
  <c r="D541" i="1"/>
  <c r="F540" i="1"/>
  <c r="E540" i="1"/>
  <c r="D540" i="1"/>
  <c r="F539" i="1"/>
  <c r="E539" i="1"/>
  <c r="D539" i="1"/>
  <c r="F538" i="1"/>
  <c r="E538" i="1"/>
  <c r="D538" i="1"/>
  <c r="F537" i="1"/>
  <c r="E537" i="1"/>
  <c r="D537" i="1"/>
  <c r="F536" i="1"/>
  <c r="E536" i="1"/>
  <c r="D536" i="1"/>
  <c r="F535" i="1"/>
  <c r="E535" i="1"/>
  <c r="D535" i="1"/>
  <c r="F534" i="1"/>
  <c r="E534" i="1"/>
  <c r="D534" i="1"/>
  <c r="F533" i="1"/>
  <c r="E533" i="1"/>
  <c r="D533" i="1"/>
  <c r="F532" i="1"/>
  <c r="E532" i="1"/>
  <c r="D532" i="1"/>
  <c r="F531" i="1"/>
  <c r="E531" i="1"/>
  <c r="D531" i="1"/>
  <c r="F530" i="1"/>
  <c r="E530" i="1"/>
  <c r="D530" i="1"/>
  <c r="F529" i="1"/>
  <c r="E529" i="1"/>
  <c r="D529" i="1"/>
  <c r="F528" i="1"/>
  <c r="E528" i="1"/>
  <c r="D528" i="1"/>
  <c r="F527" i="1"/>
  <c r="E527" i="1"/>
  <c r="D527" i="1"/>
  <c r="F526" i="1"/>
  <c r="E526" i="1"/>
  <c r="D526" i="1"/>
  <c r="F525" i="1"/>
  <c r="E525" i="1"/>
  <c r="D525" i="1"/>
  <c r="F524" i="1"/>
  <c r="E524" i="1"/>
  <c r="D524" i="1"/>
  <c r="F523" i="1"/>
  <c r="E523" i="1"/>
  <c r="D523" i="1"/>
  <c r="F522" i="1"/>
  <c r="E522" i="1"/>
  <c r="D522" i="1"/>
  <c r="F521" i="1"/>
  <c r="E521" i="1"/>
  <c r="D521" i="1"/>
  <c r="F520" i="1"/>
  <c r="E520" i="1"/>
  <c r="D520" i="1"/>
  <c r="F519" i="1"/>
  <c r="E519" i="1"/>
  <c r="D519" i="1"/>
  <c r="F518" i="1"/>
  <c r="E518" i="1"/>
  <c r="D518" i="1"/>
  <c r="F517" i="1"/>
  <c r="E517" i="1"/>
  <c r="D517" i="1"/>
  <c r="F515" i="1"/>
  <c r="E515" i="1"/>
  <c r="D515" i="1"/>
  <c r="F514" i="1"/>
  <c r="E514" i="1"/>
  <c r="D514" i="1"/>
  <c r="F513" i="1"/>
  <c r="E513" i="1"/>
  <c r="D513" i="1"/>
  <c r="F512" i="1"/>
  <c r="E512" i="1"/>
  <c r="D512" i="1"/>
  <c r="F511" i="1"/>
  <c r="E511" i="1"/>
  <c r="D511" i="1"/>
  <c r="F510" i="1"/>
  <c r="E510" i="1"/>
  <c r="D510" i="1"/>
  <c r="F509" i="1"/>
  <c r="E509" i="1"/>
  <c r="D509" i="1"/>
  <c r="G594" i="1" l="1"/>
  <c r="G576" i="1"/>
  <c r="G578" i="1"/>
  <c r="G580" i="1"/>
  <c r="G582" i="1"/>
  <c r="G584" i="1"/>
  <c r="G586" i="1"/>
  <c r="G588" i="1"/>
  <c r="G590" i="1"/>
  <c r="G592" i="1"/>
  <c r="G596" i="1"/>
  <c r="G598" i="1"/>
  <c r="G600" i="1"/>
  <c r="G602" i="1"/>
  <c r="G604" i="1"/>
  <c r="G606" i="1"/>
  <c r="G517" i="1"/>
  <c r="G519" i="1"/>
  <c r="G521" i="1"/>
  <c r="G523" i="1"/>
  <c r="G525" i="1"/>
  <c r="G527" i="1"/>
  <c r="G529" i="1"/>
  <c r="G531" i="1"/>
  <c r="G533" i="1"/>
  <c r="G535" i="1"/>
  <c r="G539" i="1"/>
  <c r="G541" i="1"/>
  <c r="G543" i="1"/>
  <c r="G545" i="1"/>
  <c r="G547" i="1"/>
  <c r="G549" i="1"/>
  <c r="G552" i="1"/>
  <c r="G554" i="1"/>
  <c r="G556" i="1"/>
  <c r="G558" i="1"/>
  <c r="G562" i="1"/>
  <c r="G564" i="1"/>
  <c r="G566" i="1"/>
  <c r="G568" i="1"/>
  <c r="G570" i="1"/>
  <c r="G572" i="1"/>
  <c r="G574" i="1"/>
  <c r="G608" i="1"/>
  <c r="G610" i="1"/>
  <c r="G537" i="1"/>
  <c r="G510" i="1"/>
  <c r="G512" i="1"/>
  <c r="G514" i="1"/>
  <c r="G509" i="1"/>
  <c r="G511" i="1"/>
  <c r="G513" i="1"/>
  <c r="G515" i="1"/>
  <c r="G518" i="1"/>
  <c r="G520" i="1"/>
  <c r="G522" i="1"/>
  <c r="G524" i="1"/>
  <c r="G526" i="1"/>
  <c r="G528" i="1"/>
  <c r="G530" i="1"/>
  <c r="G532" i="1"/>
  <c r="G534" i="1"/>
  <c r="G536" i="1"/>
  <c r="G538" i="1"/>
  <c r="G540" i="1"/>
  <c r="G542" i="1"/>
  <c r="G544" i="1"/>
  <c r="G546" i="1"/>
  <c r="G548" i="1"/>
  <c r="G550" i="1"/>
  <c r="G553" i="1"/>
  <c r="G555" i="1"/>
  <c r="G557" i="1"/>
  <c r="G559" i="1"/>
  <c r="G563" i="1"/>
  <c r="G565" i="1"/>
  <c r="G567" i="1"/>
  <c r="G569" i="1"/>
  <c r="G571" i="1"/>
  <c r="G573" i="1"/>
  <c r="G575" i="1"/>
  <c r="G577" i="1"/>
  <c r="G579" i="1"/>
  <c r="G581" i="1"/>
  <c r="G583" i="1"/>
  <c r="G585" i="1"/>
  <c r="G587" i="1"/>
  <c r="G589" i="1"/>
  <c r="G591" i="1"/>
  <c r="G593" i="1"/>
  <c r="G595" i="1"/>
  <c r="G597" i="1"/>
  <c r="G599" i="1"/>
  <c r="G601" i="1"/>
  <c r="G603" i="1"/>
  <c r="G605" i="1"/>
  <c r="G607" i="1"/>
  <c r="G609" i="1"/>
  <c r="G611" i="1"/>
  <c r="F508" i="1"/>
  <c r="E508" i="1"/>
  <c r="D508" i="1"/>
  <c r="F507" i="1"/>
  <c r="E507" i="1"/>
  <c r="D507" i="1"/>
  <c r="F506" i="1"/>
  <c r="E506" i="1"/>
  <c r="D506" i="1"/>
  <c r="F505" i="1"/>
  <c r="E505" i="1"/>
  <c r="D505" i="1"/>
  <c r="F504" i="1"/>
  <c r="E504" i="1"/>
  <c r="D504" i="1"/>
  <c r="F503" i="1"/>
  <c r="E503" i="1"/>
  <c r="D503" i="1"/>
  <c r="F502" i="1"/>
  <c r="E502" i="1"/>
  <c r="D502" i="1"/>
  <c r="F501" i="1"/>
  <c r="E501" i="1"/>
  <c r="D501" i="1"/>
  <c r="F500" i="1"/>
  <c r="E500" i="1"/>
  <c r="D500" i="1"/>
  <c r="F499" i="1"/>
  <c r="E499" i="1"/>
  <c r="D499" i="1"/>
  <c r="F498" i="1"/>
  <c r="E498" i="1"/>
  <c r="D498" i="1"/>
  <c r="F497" i="1"/>
  <c r="E497" i="1"/>
  <c r="D497" i="1"/>
  <c r="F496" i="1"/>
  <c r="E496" i="1"/>
  <c r="D496" i="1"/>
  <c r="F495" i="1"/>
  <c r="E495" i="1"/>
  <c r="D495" i="1"/>
  <c r="F494" i="1"/>
  <c r="E494" i="1"/>
  <c r="D494" i="1"/>
  <c r="F493" i="1"/>
  <c r="E493" i="1"/>
  <c r="D493" i="1"/>
  <c r="F492" i="1"/>
  <c r="E492" i="1"/>
  <c r="D492" i="1"/>
  <c r="F491" i="1"/>
  <c r="E491" i="1"/>
  <c r="D491" i="1"/>
  <c r="F489" i="1"/>
  <c r="E489" i="1"/>
  <c r="D489" i="1"/>
  <c r="F488" i="1"/>
  <c r="E488" i="1"/>
  <c r="D488" i="1"/>
  <c r="F487" i="1"/>
  <c r="E487" i="1"/>
  <c r="D487" i="1"/>
  <c r="F486" i="1"/>
  <c r="E486" i="1"/>
  <c r="D486" i="1"/>
  <c r="F485" i="1"/>
  <c r="E485" i="1"/>
  <c r="D485" i="1"/>
  <c r="F484" i="1"/>
  <c r="E484" i="1"/>
  <c r="D484" i="1"/>
  <c r="F483" i="1"/>
  <c r="E483" i="1"/>
  <c r="D483" i="1"/>
  <c r="F482" i="1"/>
  <c r="E482" i="1"/>
  <c r="D482" i="1"/>
  <c r="F481" i="1"/>
  <c r="E481" i="1"/>
  <c r="D481" i="1"/>
  <c r="F480" i="1"/>
  <c r="E480" i="1"/>
  <c r="D480" i="1"/>
  <c r="F475" i="1"/>
  <c r="E475" i="1"/>
  <c r="D475" i="1"/>
  <c r="F474" i="1"/>
  <c r="E474" i="1"/>
  <c r="D474" i="1"/>
  <c r="F473" i="1"/>
  <c r="E473" i="1"/>
  <c r="D473" i="1"/>
  <c r="F472" i="1"/>
  <c r="E472" i="1"/>
  <c r="D472" i="1"/>
  <c r="F470" i="1"/>
  <c r="E470" i="1"/>
  <c r="D470" i="1"/>
  <c r="F469" i="1"/>
  <c r="E469" i="1"/>
  <c r="D469" i="1"/>
  <c r="F468" i="1"/>
  <c r="E468" i="1"/>
  <c r="D468" i="1"/>
  <c r="F467" i="1"/>
  <c r="E467" i="1"/>
  <c r="D467" i="1"/>
  <c r="F466" i="1"/>
  <c r="E466" i="1"/>
  <c r="D466" i="1"/>
  <c r="F465" i="1"/>
  <c r="E465" i="1"/>
  <c r="D465" i="1"/>
  <c r="F464" i="1"/>
  <c r="E464" i="1"/>
  <c r="D464" i="1"/>
  <c r="F463" i="1"/>
  <c r="E463" i="1"/>
  <c r="D463" i="1"/>
  <c r="F462" i="1"/>
  <c r="E462" i="1"/>
  <c r="D462" i="1"/>
  <c r="F461" i="1"/>
  <c r="E461" i="1"/>
  <c r="D461" i="1"/>
  <c r="F460" i="1"/>
  <c r="E460" i="1"/>
  <c r="D460" i="1"/>
  <c r="F459" i="1"/>
  <c r="E459" i="1"/>
  <c r="D459" i="1"/>
  <c r="F458" i="1"/>
  <c r="E458" i="1"/>
  <c r="D458" i="1"/>
  <c r="F457" i="1"/>
  <c r="E457" i="1"/>
  <c r="D457" i="1"/>
  <c r="F456" i="1"/>
  <c r="E456" i="1"/>
  <c r="D456" i="1"/>
  <c r="F455" i="1"/>
  <c r="E455" i="1"/>
  <c r="D455" i="1"/>
  <c r="F454" i="1"/>
  <c r="E454" i="1"/>
  <c r="D454" i="1"/>
  <c r="J828" i="1"/>
  <c r="G455" i="1" l="1"/>
  <c r="G457" i="1"/>
  <c r="G459" i="1"/>
  <c r="G461" i="1"/>
  <c r="G463" i="1"/>
  <c r="G465" i="1"/>
  <c r="G467" i="1"/>
  <c r="G469" i="1"/>
  <c r="G472" i="1"/>
  <c r="G474" i="1"/>
  <c r="G480" i="1"/>
  <c r="G482" i="1"/>
  <c r="G484" i="1"/>
  <c r="G486" i="1"/>
  <c r="G488" i="1"/>
  <c r="G491" i="1"/>
  <c r="G493" i="1"/>
  <c r="G495" i="1"/>
  <c r="G497" i="1"/>
  <c r="G499" i="1"/>
  <c r="G501" i="1"/>
  <c r="G503" i="1"/>
  <c r="G505" i="1"/>
  <c r="G507" i="1"/>
  <c r="G454" i="1"/>
  <c r="G456" i="1"/>
  <c r="G458" i="1"/>
  <c r="G460" i="1"/>
  <c r="G462" i="1"/>
  <c r="G464" i="1"/>
  <c r="G466" i="1"/>
  <c r="G468" i="1"/>
  <c r="G470" i="1"/>
  <c r="G473" i="1"/>
  <c r="G475" i="1"/>
  <c r="G481" i="1"/>
  <c r="G483" i="1"/>
  <c r="G485" i="1"/>
  <c r="G487" i="1"/>
  <c r="G489" i="1"/>
  <c r="G492" i="1"/>
  <c r="G494" i="1"/>
  <c r="G496" i="1"/>
  <c r="G498" i="1"/>
  <c r="G500" i="1"/>
  <c r="G502" i="1"/>
  <c r="G504" i="1"/>
  <c r="G506" i="1"/>
  <c r="G508" i="1"/>
  <c r="H471" i="1"/>
  <c r="J471" i="1" s="1"/>
  <c r="H516" i="1"/>
  <c r="H560" i="1"/>
  <c r="F490" i="1"/>
  <c r="H490" i="1"/>
  <c r="J490" i="1" s="1"/>
  <c r="H551" i="1"/>
  <c r="J551" i="1" s="1"/>
  <c r="F48" i="1"/>
  <c r="H48" i="1"/>
  <c r="F35" i="1"/>
  <c r="H35" i="1"/>
  <c r="J35" i="1" s="1"/>
  <c r="F479" i="1"/>
  <c r="J806" i="1"/>
  <c r="J71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25" i="1"/>
  <c r="J624" i="1"/>
  <c r="J447" i="1"/>
  <c r="J446" i="1"/>
  <c r="J353" i="1"/>
  <c r="J71" i="1"/>
  <c r="J21" i="1"/>
  <c r="J20" i="1"/>
  <c r="J19" i="1"/>
  <c r="J18" i="1"/>
  <c r="J62" i="1"/>
  <c r="G62" i="1"/>
  <c r="J60" i="1"/>
  <c r="J58" i="1"/>
  <c r="J57" i="1"/>
  <c r="J68" i="1"/>
  <c r="F68" i="1"/>
  <c r="E68" i="1"/>
  <c r="D68" i="1"/>
  <c r="J349" i="1"/>
  <c r="F349" i="1"/>
  <c r="E349" i="1"/>
  <c r="D349" i="1"/>
  <c r="J348" i="1"/>
  <c r="F348" i="1"/>
  <c r="E348" i="1"/>
  <c r="D348" i="1"/>
  <c r="J347" i="1"/>
  <c r="F347" i="1"/>
  <c r="D347" i="1"/>
  <c r="J17" i="1"/>
  <c r="F17" i="1"/>
  <c r="E17" i="1"/>
  <c r="D17" i="1"/>
  <c r="J16" i="1"/>
  <c r="F16" i="1"/>
  <c r="E16" i="1"/>
  <c r="D16" i="1"/>
  <c r="J15" i="1"/>
  <c r="F15" i="1"/>
  <c r="E15" i="1"/>
  <c r="D15" i="1"/>
  <c r="J14" i="1"/>
  <c r="F14" i="1"/>
  <c r="E14" i="1"/>
  <c r="D14" i="1"/>
  <c r="J13" i="1"/>
  <c r="F13" i="1"/>
  <c r="E13" i="1"/>
  <c r="D13" i="1"/>
  <c r="J793" i="1"/>
  <c r="F793" i="1"/>
  <c r="D793" i="1"/>
  <c r="J766" i="1"/>
  <c r="F766" i="1"/>
  <c r="D766" i="1"/>
  <c r="J765" i="1"/>
  <c r="F765" i="1"/>
  <c r="E765" i="1"/>
  <c r="D765" i="1"/>
  <c r="J764" i="1"/>
  <c r="F764" i="1"/>
  <c r="E764" i="1"/>
  <c r="D764" i="1"/>
  <c r="J763" i="1"/>
  <c r="F763" i="1"/>
  <c r="E763" i="1"/>
  <c r="D763" i="1"/>
  <c r="J762" i="1"/>
  <c r="F762" i="1"/>
  <c r="E762" i="1"/>
  <c r="D762" i="1"/>
  <c r="J761" i="1"/>
  <c r="F761" i="1"/>
  <c r="E761" i="1"/>
  <c r="D761" i="1"/>
  <c r="J760" i="1"/>
  <c r="F760" i="1"/>
  <c r="E760" i="1"/>
  <c r="D760" i="1"/>
  <c r="J759" i="1"/>
  <c r="F759" i="1"/>
  <c r="E759" i="1"/>
  <c r="D759" i="1"/>
  <c r="J758" i="1"/>
  <c r="F758" i="1"/>
  <c r="E758" i="1"/>
  <c r="D758" i="1"/>
  <c r="J757" i="1"/>
  <c r="F757" i="1"/>
  <c r="E757" i="1"/>
  <c r="D757" i="1"/>
  <c r="J756" i="1"/>
  <c r="F756" i="1"/>
  <c r="E756" i="1"/>
  <c r="D756" i="1"/>
  <c r="J755" i="1"/>
  <c r="F755" i="1"/>
  <c r="E755" i="1"/>
  <c r="D755" i="1"/>
  <c r="J754" i="1"/>
  <c r="F754" i="1"/>
  <c r="E754" i="1"/>
  <c r="D754" i="1"/>
  <c r="J753" i="1"/>
  <c r="F753" i="1"/>
  <c r="E753" i="1"/>
  <c r="D753" i="1"/>
  <c r="J752" i="1"/>
  <c r="F752" i="1"/>
  <c r="E752" i="1"/>
  <c r="D752" i="1"/>
  <c r="J751" i="1"/>
  <c r="F751" i="1"/>
  <c r="E751" i="1"/>
  <c r="D751" i="1"/>
  <c r="J750" i="1"/>
  <c r="F750" i="1"/>
  <c r="E750" i="1"/>
  <c r="D750" i="1"/>
  <c r="J749" i="1"/>
  <c r="F749" i="1"/>
  <c r="E749" i="1"/>
  <c r="D749" i="1"/>
  <c r="J748" i="1"/>
  <c r="F748" i="1"/>
  <c r="E748" i="1"/>
  <c r="D748" i="1"/>
  <c r="J747" i="1"/>
  <c r="F747" i="1"/>
  <c r="E747" i="1"/>
  <c r="D747" i="1"/>
  <c r="J746" i="1"/>
  <c r="F746" i="1"/>
  <c r="E746" i="1"/>
  <c r="D746" i="1"/>
  <c r="J745" i="1"/>
  <c r="F745" i="1"/>
  <c r="E745" i="1"/>
  <c r="D745" i="1"/>
  <c r="J744" i="1"/>
  <c r="F744" i="1"/>
  <c r="E744" i="1"/>
  <c r="D744" i="1"/>
  <c r="J743" i="1"/>
  <c r="F743" i="1"/>
  <c r="E743" i="1"/>
  <c r="D743" i="1"/>
  <c r="J742" i="1"/>
  <c r="F742" i="1"/>
  <c r="E742" i="1"/>
  <c r="D742" i="1"/>
  <c r="J741" i="1"/>
  <c r="F741" i="1"/>
  <c r="E741" i="1"/>
  <c r="D741" i="1"/>
  <c r="J740" i="1"/>
  <c r="F740" i="1"/>
  <c r="E740" i="1"/>
  <c r="D740" i="1"/>
  <c r="J739" i="1"/>
  <c r="F739" i="1"/>
  <c r="E739" i="1"/>
  <c r="D739" i="1"/>
  <c r="J738" i="1"/>
  <c r="F738" i="1"/>
  <c r="E738" i="1"/>
  <c r="D738" i="1"/>
  <c r="J737" i="1"/>
  <c r="F737" i="1"/>
  <c r="E737" i="1"/>
  <c r="D737" i="1"/>
  <c r="J736" i="1"/>
  <c r="F736" i="1"/>
  <c r="E736" i="1"/>
  <c r="D736" i="1"/>
  <c r="J735" i="1"/>
  <c r="F735" i="1"/>
  <c r="E735" i="1"/>
  <c r="D735" i="1"/>
  <c r="J734" i="1"/>
  <c r="F734" i="1"/>
  <c r="D734" i="1"/>
  <c r="J733" i="1"/>
  <c r="F733" i="1"/>
  <c r="E733" i="1"/>
  <c r="D733" i="1"/>
  <c r="J732" i="1"/>
  <c r="F732" i="1"/>
  <c r="E732" i="1"/>
  <c r="D732" i="1"/>
  <c r="J731" i="1"/>
  <c r="F731" i="1"/>
  <c r="E731" i="1"/>
  <c r="D731" i="1"/>
  <c r="J730" i="1"/>
  <c r="F730" i="1"/>
  <c r="E730" i="1"/>
  <c r="D730" i="1"/>
  <c r="J729" i="1"/>
  <c r="F729" i="1"/>
  <c r="E729" i="1"/>
  <c r="D729" i="1"/>
  <c r="J728" i="1"/>
  <c r="F728" i="1"/>
  <c r="E728" i="1"/>
  <c r="D728" i="1"/>
  <c r="J727" i="1"/>
  <c r="F727" i="1"/>
  <c r="E727" i="1"/>
  <c r="D727" i="1"/>
  <c r="J726" i="1"/>
  <c r="F726" i="1"/>
  <c r="E726" i="1"/>
  <c r="D726" i="1"/>
  <c r="J725" i="1"/>
  <c r="F725" i="1"/>
  <c r="E725" i="1"/>
  <c r="D725" i="1"/>
  <c r="J724" i="1"/>
  <c r="F724" i="1"/>
  <c r="E724" i="1"/>
  <c r="D724" i="1"/>
  <c r="J723" i="1"/>
  <c r="F723" i="1"/>
  <c r="E723" i="1"/>
  <c r="D723" i="1"/>
  <c r="J722" i="1"/>
  <c r="F722" i="1"/>
  <c r="E722" i="1"/>
  <c r="D722" i="1"/>
  <c r="J721" i="1"/>
  <c r="F721" i="1"/>
  <c r="E721" i="1"/>
  <c r="D721" i="1"/>
  <c r="J720" i="1"/>
  <c r="F720" i="1"/>
  <c r="E720" i="1"/>
  <c r="D720" i="1"/>
  <c r="J719" i="1"/>
  <c r="F719" i="1"/>
  <c r="E719" i="1"/>
  <c r="D719" i="1"/>
  <c r="J56" i="1"/>
  <c r="J55" i="1"/>
  <c r="F55" i="1"/>
  <c r="E55" i="1"/>
  <c r="D55" i="1"/>
  <c r="J54" i="1"/>
  <c r="F54" i="1"/>
  <c r="E54" i="1"/>
  <c r="D54" i="1"/>
  <c r="J53" i="1"/>
  <c r="F53" i="1"/>
  <c r="E53" i="1"/>
  <c r="D53" i="1"/>
  <c r="J52" i="1"/>
  <c r="F52" i="1"/>
  <c r="E52" i="1"/>
  <c r="D52" i="1"/>
  <c r="J51" i="1"/>
  <c r="F51" i="1"/>
  <c r="E51" i="1"/>
  <c r="D51" i="1"/>
  <c r="J50" i="1"/>
  <c r="F50" i="1"/>
  <c r="E50" i="1"/>
  <c r="D50" i="1"/>
  <c r="J49" i="1"/>
  <c r="F49" i="1"/>
  <c r="E49" i="1"/>
  <c r="D49" i="1"/>
  <c r="J48" i="1"/>
  <c r="J47" i="1"/>
  <c r="F47" i="1"/>
  <c r="E47" i="1"/>
  <c r="D47" i="1"/>
  <c r="J46" i="1"/>
  <c r="F46" i="1"/>
  <c r="E46" i="1"/>
  <c r="D46" i="1"/>
  <c r="J45" i="1"/>
  <c r="F45" i="1"/>
  <c r="E45" i="1"/>
  <c r="D45" i="1"/>
  <c r="J44" i="1"/>
  <c r="F44" i="1"/>
  <c r="E44" i="1"/>
  <c r="D44" i="1"/>
  <c r="J43" i="1"/>
  <c r="F43" i="1"/>
  <c r="E43" i="1"/>
  <c r="D43" i="1"/>
  <c r="J42" i="1"/>
  <c r="F42" i="1"/>
  <c r="E42" i="1"/>
  <c r="D42" i="1"/>
  <c r="J41" i="1"/>
  <c r="F41" i="1"/>
  <c r="E41" i="1"/>
  <c r="D41" i="1"/>
  <c r="J40" i="1"/>
  <c r="F40" i="1"/>
  <c r="E40" i="1"/>
  <c r="D40" i="1"/>
  <c r="J39" i="1"/>
  <c r="F39" i="1"/>
  <c r="E39" i="1"/>
  <c r="D39" i="1"/>
  <c r="J38" i="1"/>
  <c r="F38" i="1"/>
  <c r="E38" i="1"/>
  <c r="D38" i="1"/>
  <c r="J37" i="1"/>
  <c r="F37" i="1"/>
  <c r="E37" i="1"/>
  <c r="D37" i="1"/>
  <c r="J36" i="1"/>
  <c r="F36" i="1"/>
  <c r="E36" i="1"/>
  <c r="D36" i="1"/>
  <c r="J34" i="1"/>
  <c r="F34" i="1"/>
  <c r="E34" i="1"/>
  <c r="D34" i="1"/>
  <c r="J33" i="1"/>
  <c r="F33" i="1"/>
  <c r="E33" i="1"/>
  <c r="D33" i="1"/>
  <c r="J32" i="1"/>
  <c r="F32" i="1"/>
  <c r="E32" i="1"/>
  <c r="D32" i="1"/>
  <c r="J31" i="1"/>
  <c r="F31" i="1"/>
  <c r="E31" i="1"/>
  <c r="D31" i="1"/>
  <c r="J30" i="1"/>
  <c r="F30" i="1"/>
  <c r="E30" i="1"/>
  <c r="D30" i="1"/>
  <c r="J29" i="1"/>
  <c r="F29" i="1"/>
  <c r="E29" i="1"/>
  <c r="D29" i="1"/>
  <c r="J28" i="1"/>
  <c r="F28" i="1"/>
  <c r="E28" i="1"/>
  <c r="D28" i="1"/>
  <c r="J27" i="1"/>
  <c r="F27" i="1"/>
  <c r="E27" i="1"/>
  <c r="D27" i="1"/>
  <c r="J26" i="1"/>
  <c r="F26" i="1"/>
  <c r="E26" i="1"/>
  <c r="D26" i="1"/>
  <c r="J25" i="1"/>
  <c r="F25" i="1"/>
  <c r="E25" i="1"/>
  <c r="D25" i="1"/>
  <c r="J24" i="1"/>
  <c r="F24" i="1"/>
  <c r="E24" i="1"/>
  <c r="D24" i="1"/>
  <c r="J23" i="1"/>
  <c r="F23" i="1"/>
  <c r="E23" i="1"/>
  <c r="D2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89" i="1"/>
  <c r="J488" i="1"/>
  <c r="J487" i="1"/>
  <c r="J486" i="1"/>
  <c r="J485" i="1"/>
  <c r="J484" i="1"/>
  <c r="J483" i="1"/>
  <c r="J482" i="1"/>
  <c r="J481" i="1"/>
  <c r="J480" i="1"/>
  <c r="H479" i="1"/>
  <c r="J479" i="1" s="1"/>
  <c r="J478" i="1"/>
  <c r="H477" i="1"/>
  <c r="J477" i="1" s="1"/>
  <c r="F477" i="1"/>
  <c r="H476" i="1"/>
  <c r="J476" i="1" s="1"/>
  <c r="G476" i="1"/>
  <c r="F476" i="1"/>
  <c r="E476" i="1"/>
  <c r="D476" i="1"/>
  <c r="J475" i="1"/>
  <c r="J474" i="1"/>
  <c r="J473" i="1"/>
  <c r="J472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F453" i="1"/>
  <c r="E453" i="1"/>
  <c r="D453" i="1"/>
  <c r="J452" i="1"/>
  <c r="F452" i="1"/>
  <c r="E452" i="1"/>
  <c r="D452" i="1"/>
  <c r="J451" i="1"/>
  <c r="F451" i="1"/>
  <c r="E451" i="1"/>
  <c r="D451" i="1"/>
  <c r="J450" i="1"/>
  <c r="F450" i="1"/>
  <c r="E450" i="1"/>
  <c r="D450" i="1"/>
  <c r="J449" i="1"/>
  <c r="F449" i="1"/>
  <c r="E449" i="1"/>
  <c r="D449" i="1"/>
  <c r="J448" i="1"/>
  <c r="F448" i="1"/>
  <c r="E448" i="1"/>
  <c r="D448" i="1"/>
  <c r="J717" i="1"/>
  <c r="F717" i="1"/>
  <c r="E717" i="1"/>
  <c r="D717" i="1"/>
  <c r="J716" i="1"/>
  <c r="F716" i="1"/>
  <c r="E716" i="1"/>
  <c r="D716" i="1"/>
  <c r="J715" i="1"/>
  <c r="F715" i="1"/>
  <c r="E715" i="1"/>
  <c r="D715" i="1"/>
  <c r="J714" i="1"/>
  <c r="F714" i="1"/>
  <c r="E714" i="1"/>
  <c r="D714" i="1"/>
  <c r="J713" i="1"/>
  <c r="F713" i="1"/>
  <c r="E713" i="1"/>
  <c r="D713" i="1"/>
  <c r="J712" i="1"/>
  <c r="F712" i="1"/>
  <c r="E712" i="1"/>
  <c r="D712" i="1"/>
  <c r="J711" i="1"/>
  <c r="F711" i="1"/>
  <c r="E711" i="1"/>
  <c r="D711" i="1"/>
  <c r="J710" i="1"/>
  <c r="F710" i="1"/>
  <c r="E710" i="1"/>
  <c r="D710" i="1"/>
  <c r="J709" i="1"/>
  <c r="F709" i="1"/>
  <c r="E709" i="1"/>
  <c r="D709" i="1"/>
  <c r="J708" i="1"/>
  <c r="F708" i="1"/>
  <c r="E708" i="1"/>
  <c r="D708" i="1"/>
  <c r="J12" i="1"/>
  <c r="F12" i="1"/>
  <c r="D12" i="1"/>
  <c r="J11" i="1"/>
  <c r="F11" i="1"/>
  <c r="E11" i="1"/>
  <c r="D11" i="1"/>
  <c r="J830" i="1"/>
  <c r="F830" i="1"/>
  <c r="E830" i="1"/>
  <c r="D830" i="1"/>
  <c r="J829" i="1"/>
  <c r="F829" i="1"/>
  <c r="E829" i="1"/>
  <c r="D829" i="1"/>
  <c r="F828" i="1"/>
  <c r="E828" i="1"/>
  <c r="D828" i="1"/>
  <c r="F805" i="1"/>
  <c r="E805" i="1"/>
  <c r="D805" i="1"/>
  <c r="J613" i="1"/>
  <c r="F613" i="1"/>
  <c r="E613" i="1"/>
  <c r="D613" i="1"/>
  <c r="K22" i="1" l="1"/>
  <c r="K65" i="1"/>
  <c r="K59" i="1"/>
  <c r="K67" i="1"/>
  <c r="K66" i="1"/>
  <c r="K64" i="1"/>
  <c r="K63" i="1"/>
  <c r="K70" i="1"/>
  <c r="K69" i="1"/>
  <c r="G747" i="1"/>
  <c r="G748" i="1"/>
  <c r="G752" i="1"/>
  <c r="G753" i="1"/>
  <c r="G754" i="1"/>
  <c r="G761" i="1"/>
  <c r="G762" i="1"/>
  <c r="G764" i="1"/>
  <c r="G15" i="1"/>
  <c r="G33" i="1"/>
  <c r="G38" i="1"/>
  <c r="G39" i="1"/>
  <c r="G40" i="1"/>
  <c r="G719" i="1"/>
  <c r="G793" i="1"/>
  <c r="G348" i="1"/>
  <c r="G11" i="1"/>
  <c r="G12" i="1"/>
  <c r="G708" i="1"/>
  <c r="G714" i="1"/>
  <c r="G452" i="1"/>
  <c r="G24" i="1"/>
  <c r="G25" i="1"/>
  <c r="G26" i="1"/>
  <c r="G28" i="1"/>
  <c r="G47" i="1"/>
  <c r="G50" i="1"/>
  <c r="G52" i="1"/>
  <c r="G53" i="1"/>
  <c r="G54" i="1"/>
  <c r="G735" i="1"/>
  <c r="G738" i="1"/>
  <c r="G740" i="1"/>
  <c r="G723" i="1"/>
  <c r="G724" i="1"/>
  <c r="G715" i="1"/>
  <c r="G453" i="1"/>
  <c r="G448" i="1"/>
  <c r="G726" i="1"/>
  <c r="G727" i="1"/>
  <c r="G68" i="1"/>
  <c r="G828" i="1"/>
  <c r="G42" i="1"/>
  <c r="G30" i="1"/>
  <c r="G729" i="1"/>
  <c r="G830" i="1"/>
  <c r="G712" i="1"/>
  <c r="G449" i="1"/>
  <c r="G36" i="1"/>
  <c r="G744" i="1"/>
  <c r="G749" i="1"/>
  <c r="G750" i="1"/>
  <c r="G758" i="1"/>
  <c r="G13" i="1"/>
  <c r="G16" i="1"/>
  <c r="G27" i="1"/>
  <c r="G44" i="1"/>
  <c r="G45" i="1"/>
  <c r="G46" i="1"/>
  <c r="G728" i="1"/>
  <c r="G765" i="1"/>
  <c r="G347" i="1"/>
  <c r="G613" i="1"/>
  <c r="G805" i="1"/>
  <c r="G709" i="1"/>
  <c r="G710" i="1"/>
  <c r="G711" i="1"/>
  <c r="G713" i="1"/>
  <c r="G41" i="1"/>
  <c r="G55" i="1"/>
  <c r="G736" i="1"/>
  <c r="G737" i="1"/>
  <c r="G745" i="1"/>
  <c r="G751" i="1"/>
  <c r="G759" i="1"/>
  <c r="G766" i="1"/>
  <c r="G17" i="1"/>
  <c r="G349" i="1"/>
  <c r="G716" i="1"/>
  <c r="G717" i="1"/>
  <c r="G451" i="1"/>
  <c r="G31" i="1"/>
  <c r="G32" i="1"/>
  <c r="G37" i="1"/>
  <c r="G49" i="1"/>
  <c r="G720" i="1"/>
  <c r="G721" i="1"/>
  <c r="G722" i="1"/>
  <c r="G730" i="1"/>
  <c r="G731" i="1"/>
  <c r="G732" i="1"/>
  <c r="G743" i="1"/>
  <c r="G757" i="1"/>
  <c r="G829" i="1"/>
  <c r="G739" i="1"/>
  <c r="G450" i="1"/>
  <c r="G34" i="1"/>
  <c r="G725" i="1"/>
  <c r="G734" i="1"/>
  <c r="G741" i="1"/>
  <c r="G755" i="1"/>
  <c r="G14" i="1"/>
  <c r="G29" i="1"/>
  <c r="G43" i="1"/>
  <c r="G51" i="1"/>
  <c r="G742" i="1"/>
  <c r="G756" i="1"/>
  <c r="G763" i="1"/>
  <c r="G733" i="1"/>
  <c r="G23" i="1"/>
  <c r="G746" i="1"/>
  <c r="G760" i="1"/>
  <c r="I805" i="1"/>
  <c r="J805" i="1" s="1"/>
  <c r="J836" i="1" s="1"/>
  <c r="K833" i="1" s="1"/>
  <c r="K835" i="1" l="1"/>
  <c r="K831" i="1"/>
  <c r="K834" i="1"/>
  <c r="K832" i="1"/>
</calcChain>
</file>

<file path=xl/sharedStrings.xml><?xml version="1.0" encoding="utf-8"?>
<sst xmlns="http://schemas.openxmlformats.org/spreadsheetml/2006/main" count="10408" uniqueCount="1719">
  <si>
    <t>SNCC.F.053</t>
  </si>
  <si>
    <t>Fecha de Revisión</t>
  </si>
  <si>
    <t>Fecha de Aprobación</t>
  </si>
  <si>
    <t>Versión</t>
  </si>
  <si>
    <t>No. de Páginas</t>
  </si>
  <si>
    <t>PLAN ANUAL DE COMPRAS Y CONTRATACIONES AÑO 2014</t>
  </si>
  <si>
    <t>FECHA DE NECESIDAD</t>
  </si>
  <si>
    <t xml:space="preserve">CÓDIGO DEL CATÁLOGO DE BIENES Y SERVICIOS (CBS) </t>
  </si>
  <si>
    <t>CÓDIGO DEL CATÁLOGO DE BIENES Y SERVICIOS (CBS) 2</t>
  </si>
  <si>
    <t>UNIDAD DE MEDIDA</t>
  </si>
  <si>
    <t>PRIMER TRIMESTRE</t>
  </si>
  <si>
    <t>SEGUNDO TRIMESTRE</t>
  </si>
  <si>
    <t>TERCER TRIMESTRE</t>
  </si>
  <si>
    <t>CUARTO TRIMESTRE</t>
  </si>
  <si>
    <t>CANTIDAD TOTAL</t>
  </si>
  <si>
    <t>PRECIO UNITARIO ESTIMADO</t>
  </si>
  <si>
    <t>COSTO TOTAL UNITARIO ESTIMADO</t>
  </si>
  <si>
    <t>COSTO TOTAL POR CÓDIGO DE CATÁLOGO DE BIENES Y SERVICIOS (CBS)</t>
  </si>
  <si>
    <t xml:space="preserve"> PROCEDIMIENTO DE SELECCIÓN </t>
  </si>
  <si>
    <t>FUENTE DE FINANCIAMIENTO</t>
  </si>
  <si>
    <t>VALOR ADQUIRIDO</t>
  </si>
  <si>
    <t>OBSERVACIÓN</t>
  </si>
  <si>
    <t>4510 - Equipo de imprenta y publicación</t>
  </si>
  <si>
    <t>Enmarcado de Afiche</t>
  </si>
  <si>
    <t>Unidad</t>
  </si>
  <si>
    <t>7818 - Servicios de mantenimiento o reparaciones de transportes</t>
  </si>
  <si>
    <t>Mantenimiento Vehicular</t>
  </si>
  <si>
    <t>9010 - Restaurantes y catering (servicios de comidas y bebidas)</t>
  </si>
  <si>
    <t>1012 - Pienso para animales</t>
  </si>
  <si>
    <t>LICITACIÓN RESTRINGIDA</t>
  </si>
  <si>
    <t>Cafe en polvo (libra)</t>
  </si>
  <si>
    <t>1013 - Recipientes y hábitat para animales</t>
  </si>
  <si>
    <t>SORTEO DE OBRAS</t>
  </si>
  <si>
    <t>Agua Botellon</t>
  </si>
  <si>
    <t>1014 - Artículos de talabartería y arreos</t>
  </si>
  <si>
    <t>COMPARACIÓN DE PRECIOS</t>
  </si>
  <si>
    <t>Azucar Blanca Paquete de 5 Libras</t>
  </si>
  <si>
    <t>Paquete</t>
  </si>
  <si>
    <t>1015 - Semillas, bulbos, plántulas y esquejes</t>
  </si>
  <si>
    <t>COMPRA MENOR</t>
  </si>
  <si>
    <t>1115 - Fibra, hilos e hilados</t>
  </si>
  <si>
    <t>1016 - Productos de floricultura y silvicultura</t>
  </si>
  <si>
    <t>COMPRA DIRECTA</t>
  </si>
  <si>
    <t>Eslinga</t>
  </si>
  <si>
    <t>1017 - Abonos, nutrientes para plantas y herbicidas</t>
  </si>
  <si>
    <t>Bandera dominicana tamaño 4x6</t>
  </si>
  <si>
    <t xml:space="preserve">1019 - Productos para el control de plagas y malas hierbas </t>
  </si>
  <si>
    <t>5310 - Ropa</t>
  </si>
  <si>
    <t>1110 - Minerales, minerales metálicos y metales</t>
  </si>
  <si>
    <t>Pantalón de Tela Negro</t>
  </si>
  <si>
    <t>1111 - Tierra y piedra</t>
  </si>
  <si>
    <t>Camisas Para Camareros</t>
  </si>
  <si>
    <t>1112 - Productos no comestibles de planta y silvicultura</t>
  </si>
  <si>
    <t>Chaquetas Para Camareros</t>
  </si>
  <si>
    <t>1113 - Productos animales no comestibles</t>
  </si>
  <si>
    <t>Casco seguridad blanco</t>
  </si>
  <si>
    <t>1114 - Chatarra y materiales de desecho</t>
  </si>
  <si>
    <t>T-Shirt Polo c/logo Small Promese/Cal algondon 100% blanco</t>
  </si>
  <si>
    <t>Uniforme institucional</t>
  </si>
  <si>
    <t>Bata M/C color blanca size variable (con bordado)</t>
  </si>
  <si>
    <t>1116 - Tejidos y materiales de cuero</t>
  </si>
  <si>
    <t>Faja de seguridad size variable</t>
  </si>
  <si>
    <t>1117 - Aleaciones</t>
  </si>
  <si>
    <t>Alfileres rueda</t>
  </si>
  <si>
    <t>1118 - Óxido metálico</t>
  </si>
  <si>
    <t>Corbatin color negro</t>
  </si>
  <si>
    <t>1119 - Desechos metálicos y chatarra</t>
  </si>
  <si>
    <t>4412 - Suministros de oficina</t>
  </si>
  <si>
    <t>1213 - Materiales explosivos</t>
  </si>
  <si>
    <t>Papel Bond 20 8 /12 x 14 resma 500 hojas</t>
  </si>
  <si>
    <t>1214 - Elementos y gases</t>
  </si>
  <si>
    <t>Rollos con Copia Imp. Stars P200 P (Ventas)</t>
  </si>
  <si>
    <t>1216 - Aditivos</t>
  </si>
  <si>
    <t>Rollo  Papel/maq. sumadora (unidad)</t>
  </si>
  <si>
    <t>1217 - Colorantes</t>
  </si>
  <si>
    <t>Papel Bond 20, 8 1/2 x 11 Resma 500 hojas</t>
  </si>
  <si>
    <t>1218 - Ceras y aceites</t>
  </si>
  <si>
    <t>Papel Bond 11x17 Resma</t>
  </si>
  <si>
    <t>1219 - Solventes</t>
  </si>
  <si>
    <t>RESMA DE PAPEL HILO BLANCO</t>
  </si>
  <si>
    <t>1235 - Compuestos y mezclas</t>
  </si>
  <si>
    <t>Bandas de gomas (caja de 100)</t>
  </si>
  <si>
    <t>Bandeja ahumada 8 1/2x11 plastico</t>
  </si>
  <si>
    <t>Borradores de pizarras mágica</t>
  </si>
  <si>
    <t>Carpetas A full a color cerrada logo nuevo</t>
  </si>
  <si>
    <t>CD en blanco con case plástico (unidad)</t>
  </si>
  <si>
    <t>Cera para contar billetes (unidad)</t>
  </si>
  <si>
    <t>Cinta adhesiva transparente 3/4x25 (unidad)</t>
  </si>
  <si>
    <t>Cinta Doble Cara 12.7 mm x 1.9 m rollo</t>
  </si>
  <si>
    <t>Cinta Impresora Start SP-200</t>
  </si>
  <si>
    <t>Cinta Maq. escribir panasonic  Olivetti ET-121</t>
  </si>
  <si>
    <t>Cinta Maq. calculadora (unidad)</t>
  </si>
  <si>
    <t>Clip Grande  50 mm (caja de 100 und.)</t>
  </si>
  <si>
    <t>Clips Pequeños caja/ 100 unds.</t>
  </si>
  <si>
    <t>Corrector liquido Blanco</t>
  </si>
  <si>
    <t>Dispensador cinta adhesiva peq.</t>
  </si>
  <si>
    <t>Dispensador cinta adhesiva grande (unidad)</t>
  </si>
  <si>
    <t>Ganchos Macho-Hembra caja 50 unids. (7 cm)</t>
  </si>
  <si>
    <t>Goma de borrar blanca</t>
  </si>
  <si>
    <t>Grapa Standard (caja 5,000 und.)</t>
  </si>
  <si>
    <t>Grapadora</t>
  </si>
  <si>
    <t>Grapas Extra Fuerte 3/8</t>
  </si>
  <si>
    <t>Hoja para Plastificar 8 1/2x11 Unidad</t>
  </si>
  <si>
    <t>Lapicero Azul (und)</t>
  </si>
  <si>
    <t>Lapicero Negro (und.)</t>
  </si>
  <si>
    <t>Lapicero Rojo (und.)</t>
  </si>
  <si>
    <t>Lapiz de Carbon No. 02</t>
  </si>
  <si>
    <t>Masking Tape</t>
  </si>
  <si>
    <t>Marcador Azul permanente (unidad)</t>
  </si>
  <si>
    <t>Marcador Negro Permanente (und.)</t>
  </si>
  <si>
    <t>Marcador Rojo Permanente (und.)</t>
  </si>
  <si>
    <t>Perforadora Pequeña de 2 hoyos (und.)</t>
  </si>
  <si>
    <t>Porta Clip (unidad)</t>
  </si>
  <si>
    <t>Regla Plastica 12 Pulg. y 30 cm  (und.)</t>
  </si>
  <si>
    <t>Resaltadores Verdes (unidad)</t>
  </si>
  <si>
    <t>Resaltadores azul (unidad)</t>
  </si>
  <si>
    <t>Resaltadores Rosados (unidad)</t>
  </si>
  <si>
    <t>Saca Punta de Metal (unidad)</t>
  </si>
  <si>
    <t>Separadores de Carpetas 8 1/2x11 Paq. de 5 und. c/pestaña multicolor</t>
  </si>
  <si>
    <t>Sternos</t>
  </si>
  <si>
    <t>Tabla Madera C/Gancho</t>
  </si>
  <si>
    <t>Toner Negro Riso S-2488</t>
  </si>
  <si>
    <t>Tinta para sello pretintado negra</t>
  </si>
  <si>
    <t>Toner HP C6656 A (56) negro</t>
  </si>
  <si>
    <t>Toner C 8767 (96) W Negro</t>
  </si>
  <si>
    <t>Toner C 9363 (97) W a color</t>
  </si>
  <si>
    <t>Toner C8765 W (94) Negro</t>
  </si>
  <si>
    <t>Toner C8766 W (95) HP color</t>
  </si>
  <si>
    <t>Toner HP C6657 A  (57) color</t>
  </si>
  <si>
    <t>Toner HP Q6511A</t>
  </si>
  <si>
    <t>Toner Q 2612A</t>
  </si>
  <si>
    <t>Toner Q2670A Negro</t>
  </si>
  <si>
    <t>Toner Toshiba Estudio 161</t>
  </si>
  <si>
    <t>Archivo Modular en Metal de 3 gavetas</t>
  </si>
  <si>
    <t>Toner P/Fax BX3 (Fax Canon B95)</t>
  </si>
  <si>
    <t>Toner p/fax canon L-90 R64-8011 FX-9 104(NO USAR)</t>
  </si>
  <si>
    <t>Plastico P/Carnet</t>
  </si>
  <si>
    <t>Resaltador Amarillo</t>
  </si>
  <si>
    <t>Porta Lapiz Plasticos tubular</t>
  </si>
  <si>
    <t>Sacagrapas</t>
  </si>
  <si>
    <t>Cintas Printer EPSON Mod. 890 (S015329)</t>
  </si>
  <si>
    <t>CLIPS P/CARNETS</t>
  </si>
  <si>
    <t>Hojas Plasticas P/carpetas Unidad</t>
  </si>
  <si>
    <t>Tijera de Metal</t>
  </si>
  <si>
    <t>Felpas Rojas 0.33MM</t>
  </si>
  <si>
    <t>Toner C 9364 W (98) negro</t>
  </si>
  <si>
    <t>Felpa Negra</t>
  </si>
  <si>
    <t>Felpa Azul</t>
  </si>
  <si>
    <t>Sello Pre-Tintado Con Fecha</t>
  </si>
  <si>
    <t>Calculadora 12 Digitos pila/solar unidad</t>
  </si>
  <si>
    <t>ESPIRALES AZULES</t>
  </si>
  <si>
    <t>Carpeta Azul 3 pulg.</t>
  </si>
  <si>
    <t>Carpeta 4" negra con plástico p/ portada</t>
  </si>
  <si>
    <t>Memoria DDR2 2GB</t>
  </si>
  <si>
    <t>DVD-ROM</t>
  </si>
  <si>
    <t>Cinta de precaucion color rojo rollo 1000 pies</t>
  </si>
  <si>
    <t>Toner CC 530 A Negro</t>
  </si>
  <si>
    <t>Toner CC 531 A Azul</t>
  </si>
  <si>
    <t>Toner CC 532 A Amarillo</t>
  </si>
  <si>
    <t>Toner CC 533 Magenta</t>
  </si>
  <si>
    <t>Marcador p/ Rotafolio color azul</t>
  </si>
  <si>
    <t>Marcador p/ Rotafolio color Amarillo</t>
  </si>
  <si>
    <t>Marcador p/ Rotafolio color Verde</t>
  </si>
  <si>
    <t>Marcador p/ Rotafolio color Rojo</t>
  </si>
  <si>
    <t>PERFORADORA DE TRES HOYOS</t>
  </si>
  <si>
    <t>Marcador p/ Rotafolio color Negro</t>
  </si>
  <si>
    <t>Marcador p/ Rotafolio color Marron</t>
  </si>
  <si>
    <t>MEMORIA DE 2 GB USB</t>
  </si>
  <si>
    <t>CLIPS BILLETERO DE 1</t>
  </si>
  <si>
    <t>ESPIRAL PLASTICO</t>
  </si>
  <si>
    <t>PIZARRA MAGICA</t>
  </si>
  <si>
    <t>Carpeta de 1 1/2 pulg. blanca</t>
  </si>
  <si>
    <t>Carpetas blancas de 2 pulgadas</t>
  </si>
  <si>
    <t>Cubiertas para encuadernar plástica unidad</t>
  </si>
  <si>
    <t>Grapadora Grande heavy duty</t>
  </si>
  <si>
    <t>Sumadora Electrica EL-2630 PIII unidad</t>
  </si>
  <si>
    <t>SACAPUNTA ELETRICO BOSTON</t>
  </si>
  <si>
    <t>Tinta para sello pretintado azul gotero 2 Fl. Ozs. 60 cc</t>
  </si>
  <si>
    <t>Pegamento en barra</t>
  </si>
  <si>
    <t>Sello Rectangular Pretintado unidad</t>
  </si>
  <si>
    <t>MEMORIA 4GB,USB</t>
  </si>
  <si>
    <t>TONER BLACK ESTUDIO 202/203</t>
  </si>
  <si>
    <t>SELLOS PRE-TINTADOS DS-823</t>
  </si>
  <si>
    <t>MEMORIA 4GB CARD SD</t>
  </si>
  <si>
    <t>CLIPS BILLETERO 3/4</t>
  </si>
  <si>
    <t>CLIPS BILLETERO 5/8</t>
  </si>
  <si>
    <t>Toner HP CE255 negro</t>
  </si>
  <si>
    <t>Set estuche geometrico con 4 reglas de diferentes grados</t>
  </si>
  <si>
    <t>Set lapices de 12 colores</t>
  </si>
  <si>
    <t>Sacapuntas plastico rectangular pequeño</t>
  </si>
  <si>
    <t>Toner CE505A laser</t>
  </si>
  <si>
    <t>Toner HP CB436A Black</t>
  </si>
  <si>
    <t>Toner  Laser Q  5942 A</t>
  </si>
  <si>
    <t>Toner para fax canon L-90 R64-8011 FX-9 104</t>
  </si>
  <si>
    <t>Toner True Color Card Printer Ribbon STK-RBN YMCKOK 165 P120i</t>
  </si>
  <si>
    <t>Memoria Externa de 4 GB</t>
  </si>
  <si>
    <t>toner MX-312 NT</t>
  </si>
  <si>
    <t>Cinta empaque 2" x 100 unidad</t>
  </si>
  <si>
    <t>Tinta p/ sello pretintado Verde Fco.</t>
  </si>
  <si>
    <t>Toner HP 11 C4836A Cyan</t>
  </si>
  <si>
    <t>Toner HP 11 C4837A Yellow</t>
  </si>
  <si>
    <t>Toner HP 11 C4838A, Magenta</t>
  </si>
  <si>
    <t>Toner HP 82 CH565A, Negro</t>
  </si>
  <si>
    <t>Pegamento 3m</t>
  </si>
  <si>
    <t>Toner HP 128 A negro laser jet print (CE320A)</t>
  </si>
  <si>
    <t>Toner HP 128  A yellow laser jet (CE322A)</t>
  </si>
  <si>
    <t>Toner HP 128  A Magenta laser jet (CE323A)</t>
  </si>
  <si>
    <t>Toner HP 128 A Cyan laser jet print (CE321A)</t>
  </si>
  <si>
    <t>Pizarra corcho  para mural</t>
  </si>
  <si>
    <t>Toner HP Laser Jet CE285A Black</t>
  </si>
  <si>
    <t>Toner HP Laser Jet CE250A Black</t>
  </si>
  <si>
    <t>Toner HP Laser Jet CE251A Cyan</t>
  </si>
  <si>
    <t>Toner HP Laser Jet CE252A Yellow</t>
  </si>
  <si>
    <t>Toner HP Laser Jet CE253A Magenta</t>
  </si>
  <si>
    <t>Clips Billetero 44MM 1 5/8</t>
  </si>
  <si>
    <t>Maxell Mini Casette VDM6</t>
  </si>
  <si>
    <t>Memoria 4GB Cruzer</t>
  </si>
  <si>
    <t>Toner HP Officejet Pro 8100 951/951 XL Cyan</t>
  </si>
  <si>
    <t>Toner HP Officejet Pro 8100 951/951 XL Magenta</t>
  </si>
  <si>
    <t>Toner HP Officejet Pro 8100 951/951 XL Yellow</t>
  </si>
  <si>
    <t>Toner HP Officejet Pro 8100 951/951 XL Negro</t>
  </si>
  <si>
    <t>Pistola de silicon unidad</t>
  </si>
  <si>
    <t>Memoria 16GB (2 x 8GB)</t>
  </si>
  <si>
    <t>Toner HP Q3960 Negro</t>
  </si>
  <si>
    <t>Toner HP Q3961 Cyan</t>
  </si>
  <si>
    <t>Toner HP Q3962 Yellow</t>
  </si>
  <si>
    <t>Toner HP Q3963 Magenta</t>
  </si>
  <si>
    <t>CLIPS BILLETERO DE 1 1/4</t>
  </si>
  <si>
    <t>CLIPS BILLETERO DE 2</t>
  </si>
  <si>
    <t>Sello Fechero</t>
  </si>
  <si>
    <t>Toner P/ Fax Canon PG-40</t>
  </si>
  <si>
    <t>Toner Toshiba Estudio 166 Ref. T-1640 2K</t>
  </si>
  <si>
    <t>Toner HP Q3964 A Drum</t>
  </si>
  <si>
    <t>Carpeta 5" negra con plastico p/ portada</t>
  </si>
  <si>
    <t>MEMORIA 2.0 GB DIM-2</t>
  </si>
  <si>
    <t>Espiral transparente 10mm unidad</t>
  </si>
  <si>
    <t>Carpetas tres orificios - 9 x 14" con tornillos</t>
  </si>
  <si>
    <t>Toner HP Laser Jet CC 364 A</t>
  </si>
  <si>
    <t>Clips Billetero 51 MM (2") Grande (caja 12 und.))</t>
  </si>
  <si>
    <t>1410 - Materiales de papel</t>
  </si>
  <si>
    <t>1310 - Caucho y elastómeros</t>
  </si>
  <si>
    <t>Acordeón C/Abecedario 10 x 12 con elastico para cierre</t>
  </si>
  <si>
    <t>1311 - Resinas y colofonias y otros materiales derivados de resina</t>
  </si>
  <si>
    <t>Pendaflex Carpeta colgante 8 1/2 x 11 caja 25 unds.</t>
  </si>
  <si>
    <t>Caja</t>
  </si>
  <si>
    <t>Pendaflex Carpeta colgante 8 1/2 x 13 (caja)</t>
  </si>
  <si>
    <t>1411 - Productos de papel</t>
  </si>
  <si>
    <t>Papel Carbon 8 1/4 x 11 3/4   negro paq. 100 hojas</t>
  </si>
  <si>
    <t>1412 - Papel para uso industrial</t>
  </si>
  <si>
    <t>Papel Higienico Rollo Sencillo (Rollo)</t>
  </si>
  <si>
    <t>1510 - Combustibles</t>
  </si>
  <si>
    <t>Papel  Jumbo 1000 Pies</t>
  </si>
  <si>
    <t>1511 - Combustibles gaseosos y aditivos</t>
  </si>
  <si>
    <t>Papel Toalla</t>
  </si>
  <si>
    <t>1512 - Lubricantes, aceites, grasas y anticorrosivos</t>
  </si>
  <si>
    <t>Servilleta (paquete de 500 und)</t>
  </si>
  <si>
    <t>1513 - Combustible para reactores nucleares</t>
  </si>
  <si>
    <t>Caja de Carton Tipo Cervecero</t>
  </si>
  <si>
    <t>2010 - Maquinaria y equipo de minería y explotación de canteras</t>
  </si>
  <si>
    <t>Sobres manila 6 x 9</t>
  </si>
  <si>
    <t>2011 - Equipo de perforación y explotación de pozos</t>
  </si>
  <si>
    <t>Paquetes Vasos Plásticos 10 Onzas</t>
  </si>
  <si>
    <t>2012 - Equipo para perforación y exploración para petróleo</t>
  </si>
  <si>
    <t>Papel carbon 8 1/2 x 11 azul</t>
  </si>
  <si>
    <t>2013 - Materiales para operaciones y perforación de petróleo y gas</t>
  </si>
  <si>
    <t>Mascota en blanco, cocida (144 pags.)</t>
  </si>
  <si>
    <t>2014 - Equipo de producción y operación de gas y petróleo</t>
  </si>
  <si>
    <t>Ficha 4" x 6" (10.16 x 15.24 cm) Pqte. 100 und.</t>
  </si>
  <si>
    <t>2110 - Maquinaria y equipo para agricultura, silvicultura y paisaje</t>
  </si>
  <si>
    <t>Urna Carton con tapa</t>
  </si>
  <si>
    <t>2111 - Equipo de pesca y acuicultura</t>
  </si>
  <si>
    <t>Folder 8 1/2 x 14, unidad</t>
  </si>
  <si>
    <t>2210 - Maquinaria y equipo pesado de construcción</t>
  </si>
  <si>
    <t>Caja 20 x 16 x 18 -3/4</t>
  </si>
  <si>
    <t>2310 - Maquinaria para la transformación de materias primas</t>
  </si>
  <si>
    <t>Papel filtro #40 Whatman 12.5 CM</t>
  </si>
  <si>
    <t>2311 - Maquinaria para transformación de petróleo</t>
  </si>
  <si>
    <t>Armazón p/ carp. colg. 81/2 x11 unidad</t>
  </si>
  <si>
    <t>Armazón p/ Carp. colg. 81/2 x13(unidad)</t>
  </si>
  <si>
    <t>Folder 8 1/2 x 11 (unidad)</t>
  </si>
  <si>
    <t>Labels  para CD Paquete</t>
  </si>
  <si>
    <t>Libreta rayada 5 1/2 x 8 blanca pequeña</t>
  </si>
  <si>
    <t>Libreta rayada 8 1/2 x 11 blanca  (grande)</t>
  </si>
  <si>
    <t>Libro Record 500 Pags. numeradas 8 1/2 x 11 (unidad)</t>
  </si>
  <si>
    <t>Mascota Rayada  Cocida (200 páginas)</t>
  </si>
  <si>
    <t>Postit adhesivos tam. 3 x 3</t>
  </si>
  <si>
    <t>Sobre Manila 9 x 12 (unidad)</t>
  </si>
  <si>
    <t>Sobre Manila 10  x 13 (unidad)</t>
  </si>
  <si>
    <t>Sobre Manila 9 1/2 x 12 (unidad)</t>
  </si>
  <si>
    <t>Sobres Blancos 4 1/8 x 9 1/2 (unidad)</t>
  </si>
  <si>
    <t>Rollo p/ fax Sharp Ux P series (UX P5) para fax Ux P-200 Pelicula</t>
  </si>
  <si>
    <t>Label p/ Folder paquete</t>
  </si>
  <si>
    <t>Folder PESCCA blanco impresos</t>
  </si>
  <si>
    <t>5510 - Medios impresos</t>
  </si>
  <si>
    <t>2312 - Maquinaria y accesorios de textiles y tejidos</t>
  </si>
  <si>
    <t>Papel Continuo de Factura de Almacen pre-impreso caja</t>
  </si>
  <si>
    <t>2313 - Maquinaria y equipos lapidarios</t>
  </si>
  <si>
    <t>Sobre No. 10 Full Color impreso (unidad)</t>
  </si>
  <si>
    <t>2314 - Maquinaria de reparación y accesorios para trabajar cuero</t>
  </si>
  <si>
    <t>Sticker Promese</t>
  </si>
  <si>
    <t>2315 - Maquinaria, equipo y suministros de procesos industriales</t>
  </si>
  <si>
    <t>Blocks recetarios 50/1 original y tres copias</t>
  </si>
  <si>
    <t>Talonario Accion de Personal (Block 50 form.)</t>
  </si>
  <si>
    <t>2316 - Máquinas, equipo y suministros para fundición</t>
  </si>
  <si>
    <t>Talonario Taller Division Mantenimiento Salida (Block 50 form)</t>
  </si>
  <si>
    <t>2317 - Maquinaria, equipo y suministros para talleres</t>
  </si>
  <si>
    <t>Talonario Comprobantes Caja Chica direccion</t>
  </si>
  <si>
    <t>2318 - Equipo industrial para alimentos y bebidas</t>
  </si>
  <si>
    <t>Talonario Comprob. caja chica Gcia. Operaciones (Block 50 form.))</t>
  </si>
  <si>
    <t>2319 - Mezcladores y sus partes y accesorios</t>
  </si>
  <si>
    <t>Talonario Comprob. Caja Chica Pago (Block 50 form.)</t>
  </si>
  <si>
    <t>2320 - Equipamiento par transferencia de masa</t>
  </si>
  <si>
    <t>Talonarios Comprob. Caja Chica Transportacion</t>
  </si>
  <si>
    <t>2321 - Maquinaria de fabricación electrónica, equipo y accesorios</t>
  </si>
  <si>
    <t>Talonarios Conduce Almacen de Miscelaneos</t>
  </si>
  <si>
    <t>2322 - Equipo y maquinaria de procesamiento de pollos</t>
  </si>
  <si>
    <t>Talonarios Conduce Recepion Alm./Hosp. (Block 50 form.)</t>
  </si>
  <si>
    <t>2323 - Equipo y maquinaria de procesamiento de madera y aserrado</t>
  </si>
  <si>
    <t>Talonarios Control de Salida Alm. de Hosp.(Block 50 form.)</t>
  </si>
  <si>
    <t>2410 - Maquinaria y equipo para manejo de materiales</t>
  </si>
  <si>
    <t>Talonarios de Vacaciones (Block 50 form.)</t>
  </si>
  <si>
    <t>2411 - Recipientes y almacenamiento</t>
  </si>
  <si>
    <t>Talonarios de Factura de Venta Diaria</t>
  </si>
  <si>
    <t>2412 - Materiales de envasado</t>
  </si>
  <si>
    <t>Talonarios Ingreso Caja General (Block)</t>
  </si>
  <si>
    <t>2413 - Refrigeración industrial</t>
  </si>
  <si>
    <t>Talonarios Pago dieta y viaticos (Block 50 form.)</t>
  </si>
  <si>
    <t>2414 - Suministros de embalaje</t>
  </si>
  <si>
    <t>Talonarios Reporte de Colector (Block 50 form.)</t>
  </si>
  <si>
    <t>2510 - Vehículos de motor</t>
  </si>
  <si>
    <t>Fundas Pigmentadas Blancas 6.25 x 10 millar con logo Promese/Cal</t>
  </si>
  <si>
    <t>2511 - Transporte marítimo</t>
  </si>
  <si>
    <t>Fundas Pigmentadas Blancas 9.25 x 13 millar con logo Promese/Cal</t>
  </si>
  <si>
    <t>2512 - Maquinaria y equipo para ferrocarril y tranvías</t>
  </si>
  <si>
    <t>Tarjeta Control Inv. Fcia. del Pueblo 8 1/2 x 11 a Color Cardex</t>
  </si>
  <si>
    <t>2513 - Aeronaves</t>
  </si>
  <si>
    <t>Papel Continuo Solicitud de cheques 9 1/2 x 11</t>
  </si>
  <si>
    <t>2515 - Cosmonaves</t>
  </si>
  <si>
    <t>Talonario Comprobante de Fondo Reponible Serv. Generales</t>
  </si>
  <si>
    <t>2516 - Bicicletas no motorizadas</t>
  </si>
  <si>
    <t>TARJETAS DE PRESENTACION</t>
  </si>
  <si>
    <t>2517 - Componentes y sistemas de transporte</t>
  </si>
  <si>
    <t>Formulario Solicitud de empleo block 100 form.</t>
  </si>
  <si>
    <t>2519 - Equipo para servicios de transporte</t>
  </si>
  <si>
    <t>Carpetas comprobante entrada de diario con tornillos e impresion pan de oro</t>
  </si>
  <si>
    <t>2520 - Sistemas aeroespaciales y componentes y equipo</t>
  </si>
  <si>
    <t>Tarjeta para cuarentena, Impresas Full Color en tamaño  8 1/2 * 11.</t>
  </si>
  <si>
    <t>2610 - Fuentes de energía</t>
  </si>
  <si>
    <t>Formularios reclamaciones entregas pedidos</t>
  </si>
  <si>
    <t>2611 - Transmisión de baterías, generadores y energía cinética</t>
  </si>
  <si>
    <t>Folder Logo PROMESE/CAL impreso a full color en nascar tam. 9 x 12 pulg.</t>
  </si>
  <si>
    <t>2612 - Alambres, cables o arneses</t>
  </si>
  <si>
    <t>Bultos Serigrafiados (con protector de colcha y plastico)</t>
  </si>
  <si>
    <t>2613 - Generación de energía</t>
  </si>
  <si>
    <t>Talonario recetas programa Glaucoma 8 1/2 x 5 1/2 papel NCR</t>
  </si>
  <si>
    <t>Talonario recetas programa Diabetes 8 1/2 x 5 1/2 papel NCR</t>
  </si>
  <si>
    <t>Talonario Propacer full color papel NCR y dos copia tam. 8.5 x 8.5 (Block 50 Form)</t>
  </si>
  <si>
    <t>2614 - Maquinaria y equipo para energía atómica o nuclear</t>
  </si>
  <si>
    <t>Carpeta cartón piedra forrada vinil color azul, texto pan de oro 9 x 11 pulgs.</t>
  </si>
  <si>
    <t>2711 - Herramientas de mano</t>
  </si>
  <si>
    <t>Carpeta cartón piedra forrada vinil color verde, texto pan de oro 9 x 11 pulgs.</t>
  </si>
  <si>
    <t>2712 - Maquinaria y equipo hidráulico</t>
  </si>
  <si>
    <t>Carpeta cartón piedra forrada vinil color negro, texto pan de oro 9 x 11 pulgs.</t>
  </si>
  <si>
    <t>2713 - Maquinaria y equipo neumático</t>
  </si>
  <si>
    <t>Carpeta cartón piedra forrada vinil color rojo, texto pan de oro 9 x 11 pulgs.</t>
  </si>
  <si>
    <t>2714 - Herramientas especializadas de automoción</t>
  </si>
  <si>
    <t>Talonario de Ingreso FP Provinciales (Block 50 Form.)</t>
  </si>
  <si>
    <t>3010 - Materiales estructurales: formas básicas</t>
  </si>
  <si>
    <t>Libro de Banco 6 Columnas, numerado, 10x12, tapa dura</t>
  </si>
  <si>
    <t>3011 - Hormigón, cemento y yeso</t>
  </si>
  <si>
    <t>Fundas Pigmentadas Blancas 5 1/2 x 7 millar con logo Promese/Cal</t>
  </si>
  <si>
    <t>3012 - Carreteras y paisaje</t>
  </si>
  <si>
    <t>Hojas 11 x 17 full color, de un lado cartonite, plastificado ambos lados precio de ventas</t>
  </si>
  <si>
    <t>3013 - Productos de construcción estructurales</t>
  </si>
  <si>
    <t>Brochures lista de precios a Full color,Tam. 9x12,Tiro y Retiro,Bond 24,doblado en tres</t>
  </si>
  <si>
    <t>3014 - Aislamiento</t>
  </si>
  <si>
    <t>Porta Brochurs Impresos 1/8" y 3/16" Acrilicos</t>
  </si>
  <si>
    <t>3015 - Materiales para acabado de exteriores</t>
  </si>
  <si>
    <t>Formulario de despacho Pescca con copia NCR</t>
  </si>
  <si>
    <t>Formulario traslado de Activos8 1/2 x 11 NCR 3 copias</t>
  </si>
  <si>
    <t>3016 - Materiales de acabado de interiores</t>
  </si>
  <si>
    <t>Fundas blanca #51 millar</t>
  </si>
  <si>
    <t>3017 - Puertas y ventanas y vidrio</t>
  </si>
  <si>
    <t>Fundas blancas jumbo #72 millar</t>
  </si>
  <si>
    <t>3018 - Instalaciones de baño</t>
  </si>
  <si>
    <t>Buzón de sugerencia en acrílico, 9x9x5 ½ con Logo Promese/Cal</t>
  </si>
  <si>
    <t>3019 - Equipo de apoyo para Construcción y Mantenimiento</t>
  </si>
  <si>
    <t>6010 - Materiales didácticos profesionales y de desarrollo y accesorios y suministros</t>
  </si>
  <si>
    <t>3020 - Estructuras prefabricadas</t>
  </si>
  <si>
    <t>Libro de banco de 6 columnas tapa dura color negro</t>
  </si>
  <si>
    <t>3022 - Estructuras Permanentes</t>
  </si>
  <si>
    <t>3110 - Piezas de fundición</t>
  </si>
  <si>
    <t>Ambientador en Spray (Frag. Especias y Florales)</t>
  </si>
  <si>
    <t>3111 - Extrusiones</t>
  </si>
  <si>
    <t>Aerosol p/ mosquitos 170g (250 ml)</t>
  </si>
  <si>
    <t>3112 - Piezas fundidas mecanizadas</t>
  </si>
  <si>
    <t>Abono para cesped 1.2 Lt</t>
  </si>
  <si>
    <t>3113 - Forjaduras</t>
  </si>
  <si>
    <t>Abono activador de flores</t>
  </si>
  <si>
    <t>3114 - Molduras</t>
  </si>
  <si>
    <t>thiner 1/2 galon</t>
  </si>
  <si>
    <t>3115 - Cuerda y cadena y cable y alambre y correa</t>
  </si>
  <si>
    <t>3116 - Ferretería</t>
  </si>
  <si>
    <t>4320 - Componentes para tecnología de la información, difusión o telecomunicaciones</t>
  </si>
  <si>
    <t>3117 - Cojinetes, casquillos, ruedas y engranajes</t>
  </si>
  <si>
    <t>Telefonia Fija (Sip Truncking/T1)</t>
  </si>
  <si>
    <t>3118 - Juntas obturadoras y sellos</t>
  </si>
  <si>
    <t>Flota Celular (12 Meses)</t>
  </si>
  <si>
    <t>3119 - Materiales de molduración, pulido y alisado</t>
  </si>
  <si>
    <t>Servicio de Fax (12 Meses)</t>
  </si>
  <si>
    <t>3120 - Adhesivos y selladores</t>
  </si>
  <si>
    <t>3121 - Pinturas y tapa poros y acabados</t>
  </si>
  <si>
    <t>3122 - Extractos de teñir y de curtir</t>
  </si>
  <si>
    <t>PILA AAA</t>
  </si>
  <si>
    <t>3123 - Materia prima en placas o barras labradas</t>
  </si>
  <si>
    <t xml:space="preserve">Tanque de Gas de 50 </t>
  </si>
  <si>
    <t>3124 - Óptica industrial</t>
  </si>
  <si>
    <t>Tanque de Gas de 100</t>
  </si>
  <si>
    <t>3125 - Sistemas de control neumático, hidráulico o eléctrico</t>
  </si>
  <si>
    <t xml:space="preserve">Tanque de Gas de 25 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</si>
  <si>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</si>
  <si>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</si>
  <si>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</si>
  <si>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</si>
  <si>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Jeepeta 4 x 4 Gasoil de 4 a 6 Cilindros, Transmision Normal</t>
  </si>
  <si>
    <t>3130 - Forjas labradas</t>
  </si>
  <si>
    <t>Neumaticos Radiales 265/70R16</t>
  </si>
  <si>
    <t>3131 - Conjuntos de tubería fabricada</t>
  </si>
  <si>
    <t>Neumaticos 700/R16 12L</t>
  </si>
  <si>
    <t>Neumaticos 225/75 R15 8L</t>
  </si>
  <si>
    <t xml:space="preserve">Neumaticos radiales 1000 x 20 </t>
  </si>
  <si>
    <t>3132 - Conjuntos fabricados de material en barras</t>
  </si>
  <si>
    <t>CORDON PARA TELEFONO</t>
  </si>
  <si>
    <t>3133 - Conjuntos estructurales fabricados</t>
  </si>
  <si>
    <t>3134 - Conjuntos de placa fabricado</t>
  </si>
  <si>
    <t>4321 - Equipo informático y accesorios</t>
  </si>
  <si>
    <t>3135 - Conjuntos de tubería fabricada</t>
  </si>
  <si>
    <t>Master para el fotocopiador Riso 220 Z U (TONER)</t>
  </si>
  <si>
    <t>3136 - Conjuntos de placa fabricados</t>
  </si>
  <si>
    <t>3137 - Refractarios</t>
  </si>
  <si>
    <t>4411 - Accesorios de oficina y escritorio</t>
  </si>
  <si>
    <t>3138 - Imanes y materiales magnéticos</t>
  </si>
  <si>
    <t>Archivo Vertical de 5 Gaveta</t>
  </si>
  <si>
    <t>3210 - Circuitos impresos, circuitos integrados y micro ensamblajes</t>
  </si>
  <si>
    <t>PIZARRA DE CORCHO 36 x 48 marco de madera</t>
  </si>
  <si>
    <t>3211 - Dispositivo semiconductor discreto</t>
  </si>
  <si>
    <t>3212 - Componentes pasivos discretos</t>
  </si>
  <si>
    <t>4616 - Seguridad y control público</t>
  </si>
  <si>
    <t>3213 - Piezas de componentes y hardware electrónicos y accesorios</t>
  </si>
  <si>
    <t>Precintos de Seguridad Metalicos numerados</t>
  </si>
  <si>
    <t>3214 - Dispositivos de tubo electrónico y accesorios</t>
  </si>
  <si>
    <t>Precintos Plasticos PS-360 Numerados</t>
  </si>
  <si>
    <t>3910 - Lámparas y bombillas y componentes para lámparas</t>
  </si>
  <si>
    <t>Cinta de Precaucion amarilla  rollo de 1000 pies</t>
  </si>
  <si>
    <t>3911 - Iluminación, artefactos y accesorios</t>
  </si>
  <si>
    <t>3912 - Equipos, suministros y componentes eléctricos</t>
  </si>
  <si>
    <t>4713 - Suministros de limpieza</t>
  </si>
  <si>
    <t>4010 - Calefacción, ventilación y circulación del aire</t>
  </si>
  <si>
    <t>Brillo Verde Esponja para Fregar</t>
  </si>
  <si>
    <t>4014 - Distribución de fluidos y gas</t>
  </si>
  <si>
    <t>Cepillo de pared</t>
  </si>
  <si>
    <t>Cepillo/inodoro con base</t>
  </si>
  <si>
    <t>Cera de piso Galón</t>
  </si>
  <si>
    <t>Cloro Galón</t>
  </si>
  <si>
    <t>Detergente Paquete 1 Libra</t>
  </si>
  <si>
    <t>Limpiador de superficie en polvo (unidad)</t>
  </si>
  <si>
    <t>Fundas Plasticas Negras 17 x 22 (paq. de 1000 und)</t>
  </si>
  <si>
    <t>Funda Plasticas Negras 36 x 54 (Paq. de 100 und)</t>
  </si>
  <si>
    <t>Jabon de Cuaba Pasta</t>
  </si>
  <si>
    <t>Jabon Liquido P/Platos Galon</t>
  </si>
  <si>
    <t>Jabon Liquido Para Mano Galón</t>
  </si>
  <si>
    <t>Lanilla ( yarda)</t>
  </si>
  <si>
    <t>Limpia Cristales (unidad)</t>
  </si>
  <si>
    <t>Descurtidor de Superficie Galon</t>
  </si>
  <si>
    <t>Guantes par</t>
  </si>
  <si>
    <t>Piedra de Olor unidad</t>
  </si>
  <si>
    <t>Escoba unidad</t>
  </si>
  <si>
    <t>Fundas Plasticas Negras 28 x 35 Paq. 100 und.</t>
  </si>
  <si>
    <t>Espuma limpiadora de superficie en spray</t>
  </si>
  <si>
    <t>Recogedora de Basura Plastica</t>
  </si>
  <si>
    <t>Cubeta Trapear con Puño Metalico</t>
  </si>
  <si>
    <t>Suaper #24 unidad</t>
  </si>
  <si>
    <t>Detergente Paquete 5 Libras</t>
  </si>
  <si>
    <t>Cloro frasco de 32 onz.</t>
  </si>
  <si>
    <t>Zafacón plástico Oficina, Negro, rectangular, 7 gl unidad</t>
  </si>
  <si>
    <t>Zafacon c/tapa y Pedal 8L Blanco</t>
  </si>
  <si>
    <t>Jabon Líquido Galón</t>
  </si>
  <si>
    <t>Amorol Galon</t>
  </si>
  <si>
    <t>Guante Industrial en goma</t>
  </si>
  <si>
    <t>Guante Industrial en tela</t>
  </si>
  <si>
    <t>Zafacones (32 gls.) con ruedas y tapas</t>
  </si>
  <si>
    <t>ESCOBA PARA TECHO</t>
  </si>
  <si>
    <t>zafacon plastico oficina negro, negro, rectangular, 7 gls</t>
  </si>
  <si>
    <t>5212 - Ropa de cama, mantelerías, paños de cocina y toallas</t>
  </si>
  <si>
    <t>Mantel buffet al piso</t>
  </si>
  <si>
    <t>Manteles bambalinas crema ejecutiva (alquiler)</t>
  </si>
  <si>
    <t xml:space="preserve">Toalla de cocina </t>
  </si>
  <si>
    <t xml:space="preserve">Pañito de bandeja para servir café </t>
  </si>
  <si>
    <t xml:space="preserve">Servilleta de tela beige o crema ( Direccion G) </t>
  </si>
  <si>
    <t>Guante blanco ( camarero )</t>
  </si>
  <si>
    <t xml:space="preserve">Paño individuales para comer </t>
  </si>
  <si>
    <t>5214 - Aparatos electrodomésticos</t>
  </si>
  <si>
    <t>Abanico de pared 16" (Azul)</t>
  </si>
  <si>
    <t>Estufa Electrica</t>
  </si>
  <si>
    <t>Microondas</t>
  </si>
  <si>
    <t>Estufa de mesa Tapa porcelanizada,4 Quem.(bronce),2 parrillas sup. porcelan., 20 pulgadas,blanca</t>
  </si>
  <si>
    <t>Estufa de 06 hornillas</t>
  </si>
  <si>
    <t xml:space="preserve">Nevera de 6 pies </t>
  </si>
  <si>
    <t xml:space="preserve">Friser pequeño </t>
  </si>
  <si>
    <t xml:space="preserve">Licuadora </t>
  </si>
  <si>
    <t>Fregadora industrial</t>
  </si>
  <si>
    <t>5215 - Utensilios de cocina domésticos</t>
  </si>
  <si>
    <t>Cucharas de Mesa</t>
  </si>
  <si>
    <t>Copa de agua unidad</t>
  </si>
  <si>
    <t>Cuchillos de Mesa</t>
  </si>
  <si>
    <t>Tenedor de Mesa</t>
  </si>
  <si>
    <t>Greca de 12 tazas</t>
  </si>
  <si>
    <t>Mesa buffet 96 x 36</t>
  </si>
  <si>
    <t>Termo para cafe de 2.2 litro</t>
  </si>
  <si>
    <t>Termo para cafe de 1 Litro</t>
  </si>
  <si>
    <t>Cucharón de 2 onzas</t>
  </si>
  <si>
    <t>Cucharón de 3 onzas</t>
  </si>
  <si>
    <t>Taza de café c/ plato</t>
  </si>
  <si>
    <t>plato de melanina de comer (comedor de empleado )</t>
  </si>
  <si>
    <t xml:space="preserve">soperita de habichuela </t>
  </si>
  <si>
    <t xml:space="preserve">cucharon de spaguetty </t>
  </si>
  <si>
    <t xml:space="preserve">Cuchillo de cortar vegetales </t>
  </si>
  <si>
    <t>tenedor de servir grandes ( Comedor de Empleado )</t>
  </si>
  <si>
    <t xml:space="preserve">platos de cristal blanco  llano ( Direccion G) </t>
  </si>
  <si>
    <t>plato hondo cristal blanco ( Direccion G)</t>
  </si>
  <si>
    <t xml:space="preserve">porta platos color dorado ( Direccion G) </t>
  </si>
  <si>
    <t xml:space="preserve">Bandeja de servir  </t>
  </si>
  <si>
    <t xml:space="preserve">Bandeja de café para servir  </t>
  </si>
  <si>
    <t>Taza de chocolate ( direccion G)</t>
  </si>
  <si>
    <t xml:space="preserve">Escuridor de platos con tapa </t>
  </si>
  <si>
    <t xml:space="preserve">Jarra de agua acero </t>
  </si>
  <si>
    <t>Vasos Plasticos Paquete 3 Onzas</t>
  </si>
  <si>
    <t>Vasos Plasticos 07 onzas</t>
  </si>
  <si>
    <t>5312 - Maletas, bolsos de mano, mochilas y estuches</t>
  </si>
  <si>
    <t>Mochila cosida polyester, lisa</t>
  </si>
  <si>
    <t>8011 - Servicios de recursos humanos</t>
  </si>
  <si>
    <t>Bonos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</si>
  <si>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</si>
  <si>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</si>
  <si>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</si>
  <si>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</si>
  <si>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</si>
  <si>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</si>
  <si>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</si>
  <si>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</si>
  <si>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</si>
  <si>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</si>
  <si>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</si>
  <si>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</si>
  <si>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</si>
  <si>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</si>
  <si>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</si>
  <si>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</si>
  <si>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</si>
  <si>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</si>
  <si>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</si>
  <si>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</si>
  <si>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</si>
  <si>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</si>
  <si>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</si>
  <si>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</si>
  <si>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4322 - Datos-voz, equipo de red multimedia, plataformas y accesorios</t>
  </si>
  <si>
    <t>4323 - Software</t>
  </si>
  <si>
    <t>4410 - Maquinaria, suministros y accesorios de oficina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</si>
  <si>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</si>
  <si>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</si>
  <si>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</si>
  <si>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</si>
  <si>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</si>
  <si>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</si>
  <si>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</si>
  <si>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</si>
  <si>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</si>
  <si>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</si>
  <si>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</si>
  <si>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</si>
  <si>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</si>
  <si>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</si>
  <si>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</si>
  <si>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</si>
  <si>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</si>
  <si>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</si>
  <si>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</si>
  <si>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</si>
  <si>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</si>
  <si>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</si>
  <si>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</si>
  <si>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</si>
  <si>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</si>
  <si>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</si>
  <si>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</si>
  <si>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</si>
  <si>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</si>
  <si>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</si>
  <si>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</si>
  <si>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</si>
  <si>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</si>
  <si>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</si>
  <si>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</si>
  <si>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</si>
  <si>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</si>
  <si>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</si>
  <si>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</si>
  <si>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</si>
  <si>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</si>
  <si>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</si>
  <si>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</si>
  <si>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</si>
  <si>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</si>
  <si>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</si>
  <si>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</si>
  <si>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</si>
  <si>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</si>
  <si>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</si>
  <si>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</si>
  <si>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</si>
  <si>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</si>
  <si>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</si>
  <si>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</si>
  <si>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</si>
  <si>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</si>
  <si>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</si>
  <si>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5213 - Tratamientos de ventanas</t>
  </si>
  <si>
    <t>5216 - Electrónica de consumo</t>
  </si>
  <si>
    <t>5217 - Tratamientos de pared doméstica</t>
  </si>
  <si>
    <t>5311 - Calzado</t>
  </si>
  <si>
    <t>5313 - Artículos de tocador</t>
  </si>
  <si>
    <t>5314 - Fuentes y accesorios de costura</t>
  </si>
  <si>
    <t>5410 - Joyería</t>
  </si>
  <si>
    <t>5411 - Relojes</t>
  </si>
  <si>
    <t>5412 - Gemas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</si>
  <si>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</si>
  <si>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</si>
  <si>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</si>
  <si>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</si>
  <si>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</si>
  <si>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</si>
  <si>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</si>
  <si>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</si>
  <si>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</si>
  <si>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</si>
  <si>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</si>
  <si>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</si>
  <si>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</si>
  <si>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70140000 Producción, gestión y protección de cultivos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</si>
  <si>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</si>
  <si>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</si>
  <si>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</si>
  <si>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</si>
  <si>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</si>
  <si>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</si>
  <si>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</si>
  <si>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</si>
  <si>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</si>
  <si>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</si>
  <si>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</si>
  <si>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</si>
  <si>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</si>
  <si>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</si>
  <si>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</si>
  <si>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</si>
  <si>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</si>
  <si>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</si>
  <si>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</si>
  <si>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</si>
  <si>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</si>
  <si>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</si>
  <si>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</si>
  <si>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</si>
  <si>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</si>
  <si>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</si>
  <si>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</si>
  <si>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</si>
  <si>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</si>
  <si>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</si>
  <si>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</si>
  <si>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</si>
  <si>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</si>
  <si>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</si>
  <si>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8010 - Servicios de asesoría de gestión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</si>
  <si>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</si>
  <si>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</si>
  <si>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</si>
  <si>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</si>
  <si>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</si>
  <si>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</si>
  <si>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</si>
  <si>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</si>
  <si>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</si>
  <si>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</si>
  <si>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</si>
  <si>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</si>
  <si>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</si>
  <si>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</si>
  <si>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</si>
  <si>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</si>
  <si>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</si>
  <si>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</si>
  <si>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</si>
  <si>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</si>
  <si>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</si>
  <si>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</si>
  <si>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</si>
  <si>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</si>
  <si>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</si>
  <si>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</si>
  <si>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</si>
  <si>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</si>
  <si>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</si>
  <si>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</si>
  <si>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</si>
  <si>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</si>
  <si>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</si>
  <si>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</si>
  <si>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</si>
  <si>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</si>
  <si>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</si>
  <si>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</si>
  <si>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</si>
  <si>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</si>
  <si>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</si>
  <si>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</si>
  <si>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</si>
  <si>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</si>
  <si>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</si>
  <si>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</si>
  <si>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</si>
  <si>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</si>
  <si>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</si>
  <si>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</si>
  <si>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</si>
  <si>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</si>
  <si>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</si>
  <si>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</si>
  <si>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</si>
  <si>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</si>
  <si>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</si>
  <si>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</si>
  <si>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Estuche para lapices</t>
  </si>
  <si>
    <t>Par</t>
  </si>
  <si>
    <t>Camioneta doble cabina, diesel, mecanica, 4Wd</t>
  </si>
  <si>
    <t>Pago por alquiler de montacargas</t>
  </si>
  <si>
    <t>Capa Plastica Amarilla</t>
  </si>
  <si>
    <t>Fajas de seguridad M</t>
  </si>
  <si>
    <t>Fajas de seguridad L</t>
  </si>
  <si>
    <t xml:space="preserve">Botas aislante de electricidad </t>
  </si>
  <si>
    <t>Gafas de proteccion</t>
  </si>
  <si>
    <t>Alicate de presion</t>
  </si>
  <si>
    <t>Alicate electrico</t>
  </si>
  <si>
    <t>Juego de destornillador</t>
  </si>
  <si>
    <t>Juego de cubos</t>
  </si>
  <si>
    <t>Martillo</t>
  </si>
  <si>
    <t>Marco de segueta</t>
  </si>
  <si>
    <t>Marco de segueta para herreria</t>
  </si>
  <si>
    <t>Cinta metrica 5 M</t>
  </si>
  <si>
    <t>Cinta electrica</t>
  </si>
  <si>
    <t>Alicate liniero</t>
  </si>
  <si>
    <t>Alicate pico cigueña</t>
  </si>
  <si>
    <t>Alicate mecanico</t>
  </si>
  <si>
    <t>Pinzas de corte</t>
  </si>
  <si>
    <t>Juego de destornilladores de cubo</t>
  </si>
  <si>
    <t>Juego de llave alen</t>
  </si>
  <si>
    <t xml:space="preserve">Juego de llaves </t>
  </si>
  <si>
    <t>Nivel pequeño</t>
  </si>
  <si>
    <t>Nivel grande</t>
  </si>
  <si>
    <t>Caja de herramientas</t>
  </si>
  <si>
    <t>Foco tipo minero</t>
  </si>
  <si>
    <t xml:space="preserve">guantes aislantes de electricidad </t>
  </si>
  <si>
    <t>Cuchilla</t>
  </si>
  <si>
    <t>Porta electrodos</t>
  </si>
  <si>
    <t>Tenazas</t>
  </si>
  <si>
    <t>Extencion electrica 50 pies azul, revestida</t>
  </si>
  <si>
    <t>Cristales #10 para caretas</t>
  </si>
  <si>
    <t>Amperimetro</t>
  </si>
  <si>
    <t>Ajustable</t>
  </si>
  <si>
    <t>Llave inglesa (tirson) #16</t>
  </si>
  <si>
    <t>Cincel plano</t>
  </si>
  <si>
    <t>Maseta 3 libras</t>
  </si>
  <si>
    <t>Maseta 5 libras</t>
  </si>
  <si>
    <t>Maseta goma</t>
  </si>
  <si>
    <t>Foco de mano</t>
  </si>
  <si>
    <t>Corta tubo plomeria</t>
  </si>
  <si>
    <t>Sierras de mano</t>
  </si>
  <si>
    <t>Caladora</t>
  </si>
  <si>
    <t>Cubo de mezcla (albañileria)</t>
  </si>
  <si>
    <t>Flota de goma</t>
  </si>
  <si>
    <t>Escuadra</t>
  </si>
  <si>
    <t>Pala</t>
  </si>
  <si>
    <t>Botellas de Gas P/soldar (16 onza)</t>
  </si>
  <si>
    <t>Capacitor  de 40 +  35 x 370</t>
  </si>
  <si>
    <t>Capacitor de 35 x 370</t>
  </si>
  <si>
    <t>Capacitor de 55 + 5  x 370</t>
  </si>
  <si>
    <t>Capacitor de 40 x 370</t>
  </si>
  <si>
    <t>Capacitor de Marcha de 60 x 370</t>
  </si>
  <si>
    <t>Cinta de Aluminio P/Aire 3x50 Reforzada</t>
  </si>
  <si>
    <t>Cinta Gris P/Ducto de Aire</t>
  </si>
  <si>
    <t>Contactor P/Aire Acondicionado 30 A 24 V</t>
  </si>
  <si>
    <t>Control Universal P/Aire Acondicionado</t>
  </si>
  <si>
    <t>Corta Tubos CH - 107</t>
  </si>
  <si>
    <t>Filtro Secador de 3/8 Soldable EK 083S</t>
  </si>
  <si>
    <t>Filtro P/Aire de 3/8 1648 Soldable</t>
  </si>
  <si>
    <t>Filtro Soldable (0835)</t>
  </si>
  <si>
    <t>Fundete de 4 onza</t>
  </si>
  <si>
    <t xml:space="preserve">Manómetro para Aire </t>
  </si>
  <si>
    <t>Methanol de 1/2 Litro</t>
  </si>
  <si>
    <t>Power Pack</t>
  </si>
  <si>
    <t>Tarjeta Universal P/Aire (control)</t>
  </si>
  <si>
    <t>Tela Vegetal P/ Filtro  Aire</t>
  </si>
  <si>
    <t>Terminales Electricos Amarillo</t>
  </si>
  <si>
    <t>Termostato Honeywell Maire para AIRE</t>
  </si>
  <si>
    <t xml:space="preserve">Time Delay </t>
  </si>
  <si>
    <t>Timex P/Aire Acondicionado</t>
  </si>
  <si>
    <t>Tuberia de Cobre de 3/4 (Pie)</t>
  </si>
  <si>
    <t>Tubería Flexible Cobre de 3/8 (Pies)</t>
  </si>
  <si>
    <t>Tubería Flexible Cobre de 5/8 (Pies)</t>
  </si>
  <si>
    <t>Varilla P/Soldar de Plata (Und.)</t>
  </si>
  <si>
    <t>Cloro (Gls)</t>
  </si>
  <si>
    <t>Aire Acondicionado 12,000BTU (Kit Completo)</t>
  </si>
  <si>
    <t>Aire Acondicionado 18,000BTU (Kit Completo)</t>
  </si>
  <si>
    <t>Aire Acondicionado 24,000BTU (Kit Completo)</t>
  </si>
  <si>
    <t>Aire Acondicionado 36,000BTU (Kit Completo)</t>
  </si>
  <si>
    <t>Aire Acondicionado 48,000BTU (Kit Completo)</t>
  </si>
  <si>
    <t>Aire Acondicionado de 5 toneladas (Kit Completo)</t>
  </si>
  <si>
    <t>Compresor 24,000BTU Rotativo</t>
  </si>
  <si>
    <t>Compresor 24,000BTU Convenional</t>
  </si>
  <si>
    <t>Compresor 18,000BTU Rotativo</t>
  </si>
  <si>
    <t>Compresor 18,000BTU Convenional</t>
  </si>
  <si>
    <t>Compresor 36,000BTU Rotativo</t>
  </si>
  <si>
    <t>Compresor 36,000BTU Convenional</t>
  </si>
  <si>
    <t>Compresor 60,000BTU  Rotativo</t>
  </si>
  <si>
    <t>Compresor 60,000BTU Convenional</t>
  </si>
  <si>
    <t xml:space="preserve">Condensador 24,000BTU </t>
  </si>
  <si>
    <t xml:space="preserve">Condensador 12,000 BTU </t>
  </si>
  <si>
    <t xml:space="preserve">Condensador 36,000BTU </t>
  </si>
  <si>
    <t>Contactor P/Aire Acondicionado 40 A 240 V</t>
  </si>
  <si>
    <t>Sal Marina en grano (saco)</t>
  </si>
  <si>
    <t>Aire Acondicionado de 7.5 toneladas (Kit Completo)</t>
  </si>
  <si>
    <t>Clavos de 1 S/Cabeza (libra)</t>
  </si>
  <si>
    <t>Lija de Agua No. 100</t>
  </si>
  <si>
    <t>Lijas de Agua No. 180</t>
  </si>
  <si>
    <t>Lija de Agua de 360</t>
  </si>
  <si>
    <t>Lijas de Agua No. 220</t>
  </si>
  <si>
    <t>Lima Grande</t>
  </si>
  <si>
    <t>Pivot ó Tope de presión p/puerta</t>
  </si>
  <si>
    <t>Resvaladores</t>
  </si>
  <si>
    <t>Tornillos Diablitos de 2 x 6</t>
  </si>
  <si>
    <t>Tornillos Diablitos de 8 x 2</t>
  </si>
  <si>
    <t>Tornillos Diablitos de 1 x 6</t>
  </si>
  <si>
    <t>Cola P/ Madera en Galon</t>
  </si>
  <si>
    <t>Formicas Semi Gruesa Negra</t>
  </si>
  <si>
    <t>Clavos de 1 1/2 S/Cabeza (libra)</t>
  </si>
  <si>
    <t>Cemento de Contacto (galón)</t>
  </si>
  <si>
    <t>Bisagra de Piano Inox de 36"</t>
  </si>
  <si>
    <t>Planchas MDF de 5/8</t>
  </si>
  <si>
    <t>Masilla Blanca P/Madera en Galon</t>
  </si>
  <si>
    <t>Enlate de Pino de 1 x 12 x 14</t>
  </si>
  <si>
    <t>Disco de Pulidora 80</t>
  </si>
  <si>
    <t>Refuerzo en L  3/4 x 21/2</t>
  </si>
  <si>
    <t>Punta Estria No. 2</t>
  </si>
  <si>
    <t>Disco de Pulidora 100</t>
  </si>
  <si>
    <t>Alambre de 12 Blanco Duplo en Pie</t>
  </si>
  <si>
    <t>Alambre No. 10 THHN Blanco</t>
  </si>
  <si>
    <t>Alambre No. 8 THHN Rojo</t>
  </si>
  <si>
    <t>Alambre No.10 Rojo THHN (Pies)</t>
  </si>
  <si>
    <t xml:space="preserve">Bombillo de Bajo Consumo de 13W, espiral </t>
  </si>
  <si>
    <t>Alambre No.8 Blanco THHN en (Pies)</t>
  </si>
  <si>
    <t>Balastro de bajo consumo de 2 Tubos 32w (M20535)</t>
  </si>
  <si>
    <t>Alambre de Goma 10/4 Negro (Pies)</t>
  </si>
  <si>
    <t>Balastro F32 T8 de  4 Tubos</t>
  </si>
  <si>
    <t>Breaker GE 60 Amp Grueso</t>
  </si>
  <si>
    <t>Breaker GE de 15 Amp Grueso</t>
  </si>
  <si>
    <t>Breaker GE de 30 Amp Grueso</t>
  </si>
  <si>
    <t>Breaker GE de 30 Amp.</t>
  </si>
  <si>
    <t>Canaletas Plastica de 1/4</t>
  </si>
  <si>
    <t xml:space="preserve">Caja de Registro 6 x 6 x 4 reforzada </t>
  </si>
  <si>
    <t xml:space="preserve">Caja Electrica de Metal 2 x 4, reforzada </t>
  </si>
  <si>
    <t>Curva Plastica de 1/2</t>
  </si>
  <si>
    <t>Abrazadera  Galvanizada de 3/4</t>
  </si>
  <si>
    <t>Enchufe Plastico No. 220</t>
  </si>
  <si>
    <t>Gafa de Protección Gris</t>
  </si>
  <si>
    <t>Gafa Protectora P690</t>
  </si>
  <si>
    <t xml:space="preserve">Gafas Protectoras P 650A </t>
  </si>
  <si>
    <t xml:space="preserve">Rollo Tape electrico de 3600 </t>
  </si>
  <si>
    <t>Interruptor Doble</t>
  </si>
  <si>
    <t>Lampara de dos tubos</t>
  </si>
  <si>
    <t>Regulador de Voltage Urano de 10,000, (dos fases)</t>
  </si>
  <si>
    <t>Lampara Tipo Secador de  Bajo Consumo</t>
  </si>
  <si>
    <t>Breaker GE de 40 Amp.Doble</t>
  </si>
  <si>
    <t>Tubos Fluorescente de 32  W</t>
  </si>
  <si>
    <t>Breaker GE de 20 Amp Grueso</t>
  </si>
  <si>
    <t>Caja P/Breaker de 2 Unds. 40 Amp.</t>
  </si>
  <si>
    <t>Tapa Plastica Ciega 2x4</t>
  </si>
  <si>
    <t>Abrazadera  Galvanizada de 1/2</t>
  </si>
  <si>
    <t xml:space="preserve">Caja de Breakers de 2 a 4 Circuito 120 Amperes, reforzada </t>
  </si>
  <si>
    <t>Foto Celda P/Lampara</t>
  </si>
  <si>
    <t>Canaletas Plastica de 1/2</t>
  </si>
  <si>
    <t>Canaleta Plastica de 1</t>
  </si>
  <si>
    <t>Canaletas Plastica de 1 1/2 Blanca</t>
  </si>
  <si>
    <t>Alambre Blanco No. 12 en  (Pie)</t>
  </si>
  <si>
    <t>Alambere N° 12 Negro THHN (Pies)</t>
  </si>
  <si>
    <t xml:space="preserve">Bombillo para Lampara tipo Secador </t>
  </si>
  <si>
    <t>Alambre No.12 Rojo (Pies)</t>
  </si>
  <si>
    <t>Alambre No. 10 THHN Rojo</t>
  </si>
  <si>
    <t>Alambre No. 10 THHN blanco</t>
  </si>
  <si>
    <t>Alambre No. 8 Negro THHN  (Pie)</t>
  </si>
  <si>
    <t>Arandela de 1/4 (libra)</t>
  </si>
  <si>
    <t>Caja de Registro 15 x 15 x 6, reforzada</t>
  </si>
  <si>
    <t>Transformador GTR 403 E</t>
  </si>
  <si>
    <t>Alambre  No. 10 Negro (Pies)</t>
  </si>
  <si>
    <t>Alambre No. 12 Verde  THHN (Pie)</t>
  </si>
  <si>
    <t>Breaker Doble GE de 30 Amp.</t>
  </si>
  <si>
    <t>Breaker de 40 Amp. Grueso</t>
  </si>
  <si>
    <t>Varillas de Bronce P/Tierra 5/8x6</t>
  </si>
  <si>
    <t>Conectores P/Varilla Tierra</t>
  </si>
  <si>
    <t>Tomacorriente Doble</t>
  </si>
  <si>
    <t>Tapa Plastica Tomacorriente Doble</t>
  </si>
  <si>
    <t>Bombillo P/Nevera 40 w</t>
  </si>
  <si>
    <t xml:space="preserve">Difusor P/Lamparas de 2 x 4 rectangular </t>
  </si>
  <si>
    <t xml:space="preserve">Rollo Making Tape Verde </t>
  </si>
  <si>
    <t>Interruptor Sencillo</t>
  </si>
  <si>
    <t>Enchufe de Goma</t>
  </si>
  <si>
    <t>Pila Duracel AAA</t>
  </si>
  <si>
    <t>Breaker GE 60 Amp.</t>
  </si>
  <si>
    <t xml:space="preserve">Breaker GE de 20 Amp.  Fino </t>
  </si>
  <si>
    <t>Caja Electrica Plast. 2 x 4</t>
  </si>
  <si>
    <t>Angulares P/Puertas de 1 1/2 x 3/16 x 20</t>
  </si>
  <si>
    <t>Barra de 1/2 Cuadrada</t>
  </si>
  <si>
    <t>Barrena Mecanica de 1/4</t>
  </si>
  <si>
    <t>Barrena Tipo Jittin  5/8 x 10</t>
  </si>
  <si>
    <t>Barrena Tipo Jittin  1/2 x 10</t>
  </si>
  <si>
    <t>Brazo Hidraulico Yale pequeños</t>
  </si>
  <si>
    <t>Brazo Hidraulico mediano</t>
  </si>
  <si>
    <t>Cadena P/Proteger Tanque</t>
  </si>
  <si>
    <t>Cancamos und</t>
  </si>
  <si>
    <t>Candado Yale  de 50 MM</t>
  </si>
  <si>
    <t>Cerradura ó Cerrojo plano (M20494)</t>
  </si>
  <si>
    <t>Cerradura P/Puerta Comercial</t>
  </si>
  <si>
    <t>Cerradura P/Puerta Enrrollable</t>
  </si>
  <si>
    <t>Cerradura Yale de Puño</t>
  </si>
  <si>
    <t>Cincel de Punta 10 x 1</t>
  </si>
  <si>
    <t>Corta Frio 3/4 x 12 o Cinceles</t>
  </si>
  <si>
    <t>Disco Corte de pulir metal 27-178x8x22.2</t>
  </si>
  <si>
    <t>Disco de Corte 350 x 3.5 x 32</t>
  </si>
  <si>
    <t>Disco de Corte Bosch 14 x 1/8 x 1</t>
  </si>
  <si>
    <t>Disco de Corte P/Cierra de 7 x 1/4</t>
  </si>
  <si>
    <t>Grasa Pesada en tarro de (1Lib.)</t>
  </si>
  <si>
    <t>Hoja de Cegueta Roja</t>
  </si>
  <si>
    <t>Hoja de Segueta</t>
  </si>
  <si>
    <t>Mecha de 1/4 x 6.5 P/Pared (Barrena)</t>
  </si>
  <si>
    <t>Planchuela de 1 1/2 x 3/16 x 20</t>
  </si>
  <si>
    <t xml:space="preserve">Remache de 3/16 x 5/8, en caja de 500 unidades </t>
  </si>
  <si>
    <t>Remachadora Roja de Metal</t>
  </si>
  <si>
    <t>Tarugo de Plomo de 1/2 x 2</t>
  </si>
  <si>
    <t>Tarugo de Plomo de 1/2 x 3/8</t>
  </si>
  <si>
    <t>Varilla P/Soldar de 1/8 (Libs)</t>
  </si>
  <si>
    <t>Barrena Tipo Jittin  1/4 x 10</t>
  </si>
  <si>
    <t>Disco de Corte P/Cierra de 10"</t>
  </si>
  <si>
    <t>Cable P/Batería (Pies)  No. 2</t>
  </si>
  <si>
    <t>Soldador Electrico de 100</t>
  </si>
  <si>
    <t>Tayrap No. 10</t>
  </si>
  <si>
    <t>Aditivo P/Bateria 32 Onza</t>
  </si>
  <si>
    <t>Solución P/Bateria o Acido en galón</t>
  </si>
  <si>
    <t>Terminales P/Batería de Inversores</t>
  </si>
  <si>
    <t>Cable P/Batería (Pies)  No. 4</t>
  </si>
  <si>
    <t>Rollo de Estaño P/Soldar (5libs)</t>
  </si>
  <si>
    <t>Tarugo de Plomo 3/4</t>
  </si>
  <si>
    <t>Agua de Batería en Galon</t>
  </si>
  <si>
    <t>Chupa Estaño GW1821</t>
  </si>
  <si>
    <t xml:space="preserve">Filtro de Gasolina P/ las Plantas </t>
  </si>
  <si>
    <t>Aceite Delo 400 15W40</t>
  </si>
  <si>
    <t>Cooland en Galon</t>
  </si>
  <si>
    <t>Filtro de Aceite Pequeño LFP 780</t>
  </si>
  <si>
    <t>Filtro de Cooland FFW 4074</t>
  </si>
  <si>
    <t>Filtro de Gasoil FF 3417</t>
  </si>
  <si>
    <t>Filtro de Gasoil FP 586 F</t>
  </si>
  <si>
    <t>Filtro de Gasolina P/Planta Electrica</t>
  </si>
  <si>
    <t>Filtro P/Aceite BT 259</t>
  </si>
  <si>
    <t>Filtro P/Aceite Grande LFP 3,000</t>
  </si>
  <si>
    <t>Filtro de 163 soldable</t>
  </si>
  <si>
    <t>Filtro Trampa De Agua LTF3520</t>
  </si>
  <si>
    <t>Filtro de Aire para Planta CA6858 / AH1107</t>
  </si>
  <si>
    <t>Vaso P/Filtro de Agua en el Gasoil</t>
  </si>
  <si>
    <t>Cabina de ducha</t>
  </si>
  <si>
    <t>Bomba ladrona de Agua</t>
  </si>
  <si>
    <t>Adaptador Hembra PVC de 1</t>
  </si>
  <si>
    <t>Adaptador PVC Hembra 1/2</t>
  </si>
  <si>
    <t>Adaptador PVC Macho de 1/2</t>
  </si>
  <si>
    <t>Balacin P/Inodoro</t>
  </si>
  <si>
    <t>Boquilla P/Lavamano</t>
  </si>
  <si>
    <t>Boya Plastica  P/Inodoro</t>
  </si>
  <si>
    <t xml:space="preserve">Cemento PVC de 16 Onz. </t>
  </si>
  <si>
    <t>Cheque Horizontal de Bronce 1/2</t>
  </si>
  <si>
    <t>Codo de 1/2 x 90 pvc SCH-40</t>
  </si>
  <si>
    <t>Destapador de Inodoro</t>
  </si>
  <si>
    <t>Juego de Sifón P/Lavamano (M20693)</t>
  </si>
  <si>
    <t>juego de Sifon P/Fregadero (M0332)</t>
  </si>
  <si>
    <t>Kit P/Bomba Instal.</t>
  </si>
  <si>
    <t>Llave Angular P/Lavamanos (M23203) 3/8</t>
  </si>
  <si>
    <t>Llave Angular P/Lavamanos (M23203) 1/2</t>
  </si>
  <si>
    <t>Llave de Chorro de 1/2</t>
  </si>
  <si>
    <t>Llave de Paso P/Lavamanos de 1/2</t>
  </si>
  <si>
    <t>Llave de Paso PVC de 1/2</t>
  </si>
  <si>
    <t>Perita P/Inodoro</t>
  </si>
  <si>
    <t>Reloj de presión P/Cisterna</t>
  </si>
  <si>
    <t xml:space="preserve">Riley para Bebedero </t>
  </si>
  <si>
    <t>Tapon ciego de 1/2 pvc</t>
  </si>
  <si>
    <t>TEE PVC de 1/2</t>
  </si>
  <si>
    <t>Teflón</t>
  </si>
  <si>
    <t>Tinacos</t>
  </si>
  <si>
    <t>Tubo Union PVC o Coplin de 1/2</t>
  </si>
  <si>
    <t xml:space="preserve">Tubo PVC de 1/2 de Presión </t>
  </si>
  <si>
    <t>Válvula P/Tinaco de 1/2</t>
  </si>
  <si>
    <t>Valvula de Entrada P/Inodoro</t>
  </si>
  <si>
    <t>Valvula de Salida P/Inodoro</t>
  </si>
  <si>
    <t>Reducción PVC de 1 x 1/2</t>
  </si>
  <si>
    <t xml:space="preserve">Inversores </t>
  </si>
  <si>
    <t>Baterías</t>
  </si>
  <si>
    <t xml:space="preserve">Cuerpo de Góndolas de Pared </t>
  </si>
  <si>
    <t xml:space="preserve">Cuerpo de Góndolas de Centro y Cabezales </t>
  </si>
  <si>
    <t>Carritos de carga de dos gomas</t>
  </si>
  <si>
    <t>Enfriador de agua tipo Bebederos</t>
  </si>
  <si>
    <t xml:space="preserve">Letreros Hospitalarios </t>
  </si>
  <si>
    <t>Tanque de combustible en metal y base de concreto</t>
  </si>
  <si>
    <t>Acabado 351 blanco cubeta de 20 litros, (M1878)</t>
  </si>
  <si>
    <t>Bandeja P/Pintar Plastica</t>
  </si>
  <si>
    <t>Brocha de 1 1/2</t>
  </si>
  <si>
    <t>Brocha No 3</t>
  </si>
  <si>
    <t>Brocha No. 2</t>
  </si>
  <si>
    <t>Disolvente Universal (galon)</t>
  </si>
  <si>
    <t>Estopa</t>
  </si>
  <si>
    <t>Fondo 245 Barpino Blanco de 20 litro</t>
  </si>
  <si>
    <t>Impermeabilizante P/Techo eslastomerico en (Cubeta)</t>
  </si>
  <si>
    <t>P/esmalte Ind. B/00 en 1/4 galón (M21958)</t>
  </si>
  <si>
    <t>P/Esmalte industrial  B/00 en Galon</t>
  </si>
  <si>
    <t>P/Esmalte Mantenimiento Negro (1/4)</t>
  </si>
  <si>
    <t>Pintura Blanco 00 Semi-Gloss</t>
  </si>
  <si>
    <t>Pintura de Oxido Rojo</t>
  </si>
  <si>
    <t>Pintura Esmalte amarillo trafico</t>
  </si>
  <si>
    <t>Pintura Esmalte Aluminio gls</t>
  </si>
  <si>
    <t>Pintura Semi-Gloss Blanco Hueso</t>
  </si>
  <si>
    <t>pintura esmalte rojo chino (gls)</t>
  </si>
  <si>
    <t>Pistola P/Pintar</t>
  </si>
  <si>
    <t>Porta Rolo P/Pintar</t>
  </si>
  <si>
    <t>Rolo Mota Antigotas Blanco</t>
  </si>
  <si>
    <t>Secante P/Acabado Lata de 1 Litro</t>
  </si>
  <si>
    <t>Secante P/Fondo Blanco 1500 de 5 Lit.</t>
  </si>
  <si>
    <t>Thinner  en  Galon</t>
  </si>
  <si>
    <t xml:space="preserve">Thinner 1/2 Galon </t>
  </si>
  <si>
    <t>Caja de Dinero Color Azul Grande</t>
  </si>
  <si>
    <t>Zafacones blancos grandes con tapa</t>
  </si>
  <si>
    <t>Toldo</t>
  </si>
  <si>
    <t>Aceite Penetrante WD - 40 110Onz.</t>
  </si>
  <si>
    <t>Angulares de Metal Ranurado para Tramos de 96"</t>
  </si>
  <si>
    <t>Canaletas 1</t>
  </si>
  <si>
    <t>Canaletas 1/2</t>
  </si>
  <si>
    <t>Chumacera</t>
  </si>
  <si>
    <t>Correa Dayco P/Ventilador</t>
  </si>
  <si>
    <t>Colgador para Batas</t>
  </si>
  <si>
    <t xml:space="preserve">Coolant P/ Radiadores de Vehículos </t>
  </si>
  <si>
    <t>Desgrasante AB en 1/2 Galon</t>
  </si>
  <si>
    <t>Escobillon P/Jardin Tipo Araña</t>
  </si>
  <si>
    <t>Letrero P/las F/P Grande PVC en Vinil (3.5 x 2.5)</t>
  </si>
  <si>
    <t>Letrero Peq. PVC en Vinil de 24 x 24</t>
  </si>
  <si>
    <t>Lona en Vinil Azul (M0374)</t>
  </si>
  <si>
    <t>Masilla P/Ventana Bca.</t>
  </si>
  <si>
    <t>Organizadores de baño</t>
  </si>
  <si>
    <t xml:space="preserve">Pata de Chivo Niquelada </t>
  </si>
  <si>
    <t>Pata de Chivo Blanca</t>
  </si>
  <si>
    <t>Plafon de Fibra 2 x 4</t>
  </si>
  <si>
    <t>Plafones en PVC de 2 x 4</t>
  </si>
  <si>
    <t>Plancha Fibria de Vidrio</t>
  </si>
  <si>
    <t>Rastrillo de Metal Verde</t>
  </si>
  <si>
    <t>Rastrillos Grande Amarillo C/Negro</t>
  </si>
  <si>
    <t>Silicon Negro</t>
  </si>
  <si>
    <t>Silicon Transparente RTV</t>
  </si>
  <si>
    <t>Soga de Nylon Amarilla (Yardas)</t>
  </si>
  <si>
    <t>Sostenedor de Escoba y Suape</t>
  </si>
  <si>
    <t>Tarugo de 1 1/4 x 2 Verde</t>
  </si>
  <si>
    <t>Terminales P/Cable de Telefono</t>
  </si>
  <si>
    <t>Extencion de telefono 25 pies</t>
  </si>
  <si>
    <t>Cordon para Telefono</t>
  </si>
  <si>
    <t>Tornillos Carru 5/16 x 3/4</t>
  </si>
  <si>
    <t xml:space="preserve">Extintor ABC, 05 libra con dispensador a chorro </t>
  </si>
  <si>
    <t xml:space="preserve">Extintor ABC, 10 libra con dispensador a chorro </t>
  </si>
  <si>
    <t>Zafacones blancos pequeños con tapa de baño</t>
  </si>
  <si>
    <t>Zafacones  negros</t>
  </si>
  <si>
    <t>Dispensador de toallas de papel grande</t>
  </si>
  <si>
    <t>Espejo de baño ovalado 60 x 45 cm</t>
  </si>
  <si>
    <t>Jabonera en acero inoxidable 14 x 19 cm</t>
  </si>
  <si>
    <t>Porta papel en acero inoxidable 15 x 10 cm</t>
  </si>
  <si>
    <t>Toallero en acero inoxidable 10 x 15 cm</t>
  </si>
  <si>
    <t>Buzones de sugerencias en acrilico 9 x 9 x 5 1/2 con logo PROMESE CAL</t>
  </si>
  <si>
    <t xml:space="preserve">Porta Brochure en acrilico 1/8"x 3/16" </t>
  </si>
  <si>
    <t>Proyectos Nuevas F/P (contruccion)</t>
  </si>
  <si>
    <t>Proyectos Nuevas F/P (habilitacion)</t>
  </si>
  <si>
    <t>Preparacion de pliegos construccion (disenos, impresiones, etc)</t>
  </si>
  <si>
    <t>Mejoras a la SEDE</t>
  </si>
  <si>
    <t>Servicios de mantenimientos de equipos</t>
  </si>
  <si>
    <t>Servicos de limpieza general</t>
  </si>
  <si>
    <t>Impermeabilizacion Lona Asfaltica FP</t>
  </si>
  <si>
    <t>Sello pretintados fp</t>
  </si>
  <si>
    <t>Pintura polieuretano</t>
  </si>
  <si>
    <t xml:space="preserve">Instalacion cargador de baterias electrico </t>
  </si>
  <si>
    <t>Credenza color haya 48 x 16 x 29.5 pulg</t>
  </si>
  <si>
    <t>Archivos aereos modulares</t>
  </si>
  <si>
    <t>Nevera Industrial</t>
  </si>
  <si>
    <t>Mesa rectangular en madera</t>
  </si>
  <si>
    <t>Sillas para comedor</t>
  </si>
  <si>
    <t xml:space="preserve">Abanico de Pared KDK de 40C Dorado </t>
  </si>
  <si>
    <t xml:space="preserve">Abanico de Pared KDK de 40C Azules </t>
  </si>
  <si>
    <t xml:space="preserve">Archivo Modular de 3 Gavetas Color Gris </t>
  </si>
  <si>
    <t xml:space="preserve">Archivo de 5 Gavetas color Gris </t>
  </si>
  <si>
    <t>Escalera de 4 Peldaño</t>
  </si>
  <si>
    <t>Escalera de 3 Peldaño</t>
  </si>
  <si>
    <t>Escritorio 24 x 39</t>
  </si>
  <si>
    <t xml:space="preserve">Escritorio Modular Metal 18 x 40 pequeño </t>
  </si>
  <si>
    <t>Nevera 12 Pies Cúbicos</t>
  </si>
  <si>
    <t xml:space="preserve">Nevera 4 Pies con Llave </t>
  </si>
  <si>
    <t>Silla Secretarial sin Brazos Color Azul</t>
  </si>
  <si>
    <t>Silla Secretarial sin Brazos Color Negro</t>
  </si>
  <si>
    <t>Silla Tipo Cajero con descanso en Pie Azul</t>
  </si>
  <si>
    <t>Palos para pintar/Extndibles</t>
  </si>
  <si>
    <t>Cepillo electrico para madera</t>
  </si>
  <si>
    <t>Libra</t>
  </si>
  <si>
    <t>Gl</t>
  </si>
  <si>
    <t>Pie</t>
  </si>
  <si>
    <t>Telefonia Fija (Sip Truncking/T1) / Mensual</t>
  </si>
  <si>
    <t>Unidad/Servicio</t>
  </si>
  <si>
    <t>Flota Celular (Mensual)</t>
  </si>
  <si>
    <t>Servicio de Fax (Mensual)</t>
  </si>
  <si>
    <t>Enlace Datos Almacen 1 (Mensual)</t>
  </si>
  <si>
    <t>Cable TV (Mensual)</t>
  </si>
  <si>
    <t>Enlace de datos Farmacias del Pueblo (Adquisicion)</t>
  </si>
  <si>
    <t>Enlace de datos Farmacias del Pueblo (Mensual)</t>
  </si>
  <si>
    <t>Respaldo en la Nube (Cloud Backup)</t>
  </si>
  <si>
    <t>Microsoft Office 365 E4 (Mensual)</t>
  </si>
  <si>
    <t>Dia de las Secretarias</t>
  </si>
  <si>
    <t>Excelencia Laboral</t>
  </si>
  <si>
    <t>Operativo Semana Santa</t>
  </si>
  <si>
    <t>Rueda de Prensa Reduccion de Precio</t>
  </si>
  <si>
    <t>Licitaciones (Filmacion Incluido)</t>
  </si>
  <si>
    <t>Inauguraciones FP</t>
  </si>
  <si>
    <t>Fiesta de Navidad</t>
  </si>
  <si>
    <t>Imprevistos</t>
  </si>
  <si>
    <t>Filmaciones Diversas</t>
  </si>
  <si>
    <t>Baterias de UPS (FP)</t>
  </si>
  <si>
    <t>Baterias de UPS (PJL)</t>
  </si>
  <si>
    <t>Auditoria de Sistemas</t>
  </si>
  <si>
    <t>Consultoria HQ/RMS, Dynamics (6 Meses)</t>
  </si>
  <si>
    <t>Servicio</t>
  </si>
  <si>
    <t>Asesoria Seguridad Informatica (9 Meses)</t>
  </si>
  <si>
    <t>Servicio de Monitoreo y Rastreo por GPS (12 Meses)</t>
  </si>
  <si>
    <t>Servicio de Alarma por Intrusion (12 Meses)</t>
  </si>
  <si>
    <t>Mantenimiento de Fotocopiadora</t>
  </si>
  <si>
    <t>Mantenimiento de Impresoras</t>
  </si>
  <si>
    <t>Renovacion Licencias Websense</t>
  </si>
  <si>
    <t>Renovacion Licencias Sistema Antivirus</t>
  </si>
  <si>
    <t>Adquisicion de Licencias de Antivirus</t>
  </si>
  <si>
    <t>Renovacion Sevicios Microsoft Dynamics</t>
  </si>
  <si>
    <t>Licencias Software HQ/RMS</t>
  </si>
  <si>
    <t>CAL Microsoft Windows Server</t>
  </si>
  <si>
    <t>Certificacion Infraestructura de datos</t>
  </si>
  <si>
    <t>Licencias AutoCad</t>
  </si>
  <si>
    <t>Materiales de Certificacion ISO</t>
  </si>
  <si>
    <t>Accesorios anti-robo para las PC (FP)</t>
  </si>
  <si>
    <t>Disco Duros de Computadoras</t>
  </si>
  <si>
    <t>Disco Duros de Servidores</t>
  </si>
  <si>
    <t>Memorias Ram</t>
  </si>
  <si>
    <t>Power Supply Servidores y Computadoras</t>
  </si>
  <si>
    <t>Certificacion MTA de Microsoft</t>
  </si>
  <si>
    <t>Diplomado en Seguridad Informatica.</t>
  </si>
  <si>
    <t>Taller Pen Testing</t>
  </si>
  <si>
    <t>IT Essential A+</t>
  </si>
  <si>
    <t>Certificacion en Microsoft Dynamics AX</t>
  </si>
  <si>
    <t>Microsoft MCSE</t>
  </si>
  <si>
    <t>Solucion de Respaldo de Datos (In Situ)</t>
  </si>
  <si>
    <t>Computadoras</t>
  </si>
  <si>
    <t>Computadoras Para Farmacias del Pueblo</t>
  </si>
  <si>
    <t>Computadoras Personales (tipo Laptop)</t>
  </si>
  <si>
    <t>Sistema de Ponche</t>
  </si>
  <si>
    <t>Punto de Venta (Printer, Caja Registradora)</t>
  </si>
  <si>
    <t>Microsoft Visual Estudio PRO</t>
  </si>
  <si>
    <t>Adobe Creative Suite 6 Master Collection</t>
  </si>
  <si>
    <t>MindJet Mind Manager</t>
  </si>
  <si>
    <t>Adobe Acrobat PRO</t>
  </si>
  <si>
    <t>Microsoft InTune</t>
  </si>
  <si>
    <t xml:space="preserve">Microsoft Visio </t>
  </si>
  <si>
    <t>Diccionario de Especialidades Farmaceutica</t>
  </si>
  <si>
    <t>Fotocopiadora</t>
  </si>
  <si>
    <t>Galon</t>
  </si>
  <si>
    <t>unidad</t>
  </si>
  <si>
    <t>NOMBRE DE LA ENTIDAD:  PROMESE/CAL</t>
  </si>
  <si>
    <t>Costo por trimetre</t>
  </si>
  <si>
    <t>Total por cuenta</t>
  </si>
  <si>
    <t>Camión 22 pies Carga de 16 a 20 tons de carga con furgón</t>
  </si>
  <si>
    <t>Camión 14 pies Carga de 4 a 6 tons de carga con furgón</t>
  </si>
  <si>
    <t>Motocicleta 125 cc</t>
  </si>
  <si>
    <t>Bateria N-70</t>
  </si>
  <si>
    <t>Bateria N-100</t>
  </si>
  <si>
    <t>Neumaticos radiales 185/R14</t>
  </si>
  <si>
    <t>ANUAL</t>
  </si>
  <si>
    <t>LICITACION PUBLICA</t>
  </si>
  <si>
    <t>Columna1</t>
  </si>
  <si>
    <t>TRIMESTRAL</t>
  </si>
  <si>
    <t>Letreros plásticos revestidos en sintrax para identificación de áreas en almacén</t>
  </si>
  <si>
    <t>Tramerías para almacén</t>
  </si>
  <si>
    <t>Minibus de 30 pasajeros</t>
  </si>
  <si>
    <t>Grand Total</t>
  </si>
  <si>
    <t>SEMESTRAL</t>
  </si>
  <si>
    <t>Grupo del Cátalogo de Bienes y Servicios</t>
  </si>
  <si>
    <t>01-Material, Accesorios y Suministros de Plantas y Animales Vivos</t>
  </si>
  <si>
    <t>02-Materiales de Minerales y Tejidos y de Plantas y Animales no Comestibles</t>
  </si>
  <si>
    <t>03-Productos químicos incluyendo los bio-químicos y gases industriales</t>
  </si>
  <si>
    <t>04-Resina y Colofonia y Caucho y Espuma y Película y Materiales Elastoméricos</t>
  </si>
  <si>
    <t>05-Materiales y Productos de Papel</t>
  </si>
  <si>
    <t>06-Combustibles, Aditivos para combustibles, Lubricantes y Materiales Anticorrosivos</t>
  </si>
  <si>
    <t>07-Maquinaria de minería y perforación de pozos y accesorios</t>
  </si>
  <si>
    <t>08-Maquinaria y Accesorios para Agricultura, Pesca, Silvicultura y Fauna.</t>
  </si>
  <si>
    <t>09-Maquinaria y Accesorios para Construcción y Edificación</t>
  </si>
  <si>
    <t>10-Maquinaria y Accesorios de Fabricación y Transformación Industrial</t>
  </si>
  <si>
    <t>11-Maquinaria, Accesorios y Suministros para Manejo, Acondicionamiento y Almacenamiento de Materiales</t>
  </si>
  <si>
    <t>12-Vehículos Comerciales, Militares y Particulares, Accesorios y Componentes</t>
  </si>
  <si>
    <t>13-Maquinaria y Accesorios para Generación y Distribución de Energía</t>
  </si>
  <si>
    <t>14-Herramientas y Maquinaria en General</t>
  </si>
  <si>
    <t>15-Componentes y Suministros de Fabricación, Estructuras, Obras y Construcciones</t>
  </si>
  <si>
    <t>16-Componentes y Suministros de Fabricación</t>
  </si>
  <si>
    <t>17-Componentes y Suministros Electrónicos</t>
  </si>
  <si>
    <t>18-Suministros, componentes y accesorios eléctricos y de iluminación</t>
  </si>
  <si>
    <t>19-Sistemas, Equipos y Componentes de Distribución y Acondicionamiento</t>
  </si>
  <si>
    <t>20-Equipo de Laboratorio, Medida, Observación y Comprobación</t>
  </si>
  <si>
    <t>21-Equipo, Accesorios y Suministros Médicos</t>
  </si>
  <si>
    <t>22-Telecomunicaciones y radiodifusión de tecnología de la información</t>
  </si>
  <si>
    <t>23-Equipo, Accesorios y Suministros de Oficina</t>
  </si>
  <si>
    <t>24-Equipo y Suministros de Imprenta, Fotográficos y Audiovisuales</t>
  </si>
  <si>
    <t>25-Equipos y Suministros de Defensa, Orden Público, Protección y Seguridad</t>
  </si>
  <si>
    <t>26-Equipo y Suministros de limpieza</t>
  </si>
  <si>
    <t>27-Maquinaria, Equipo y Suministros para la Industria de Servicios</t>
  </si>
  <si>
    <t>28-Equipos, suministros y accesorios deportivos y recreativos</t>
  </si>
  <si>
    <t>29-Alimentos, Bebidas y Tabaco</t>
  </si>
  <si>
    <t>30-Medicamentos y Productos Farmacéuticos</t>
  </si>
  <si>
    <t>31-Muebles, Accesorios, Electrodomésticos y Productos Electrónicos de Consumo</t>
  </si>
  <si>
    <t>32-Ropa, Maletas y Productos de Aseo Personal</t>
  </si>
  <si>
    <t>33-Productos para Relojería, Joyería y Gemas</t>
  </si>
  <si>
    <t>34-Productos Publicados</t>
  </si>
  <si>
    <t>35-Muebles y mobiliario</t>
  </si>
  <si>
    <t>36-Instrumentos musicales, juegos, juguetes, artesanía y equipamiento, material, accesorios y suministros para educación</t>
  </si>
  <si>
    <t>37-Servicios de Contratación Agrícola, Pesquera, Forestal y de Fauna</t>
  </si>
  <si>
    <t>38-Servicios de Perforación de Minería, Petróleo y Gas</t>
  </si>
  <si>
    <t>39-Servicios de Construcción y Mantenimiento</t>
  </si>
  <si>
    <t>40-Servicios de Producción y Fabricación Industrial</t>
  </si>
  <si>
    <t>41-Servicios de Limpieza Industrial</t>
  </si>
  <si>
    <t>42-Servicios Medioambientales</t>
  </si>
  <si>
    <t>43-Servicios de Transporte, Almacenaje y Correo</t>
  </si>
  <si>
    <t>44-Servicios de Gestión, Profesionales de Empresa y Administrativos</t>
  </si>
  <si>
    <t>45-Servicios basados en ingeniería, investigación y tecnología</t>
  </si>
  <si>
    <t>46-Servicios Editoriales, de Diseño, Gráficos y de Bellas Artes</t>
  </si>
  <si>
    <t>47-Servicios Públicos y Servicios Relacionados con el Sector Público</t>
  </si>
  <si>
    <t>48-Servicios Financieros y de Seguros</t>
  </si>
  <si>
    <t>49-Servicios Sanitarios</t>
  </si>
  <si>
    <t>50-Servicios Educativos y de Formación</t>
  </si>
  <si>
    <t>51-Servicios de Viajes, Alimentación, Alojamiento y Entretenimiento</t>
  </si>
  <si>
    <t>52-Servicios Personales y Domésticos</t>
  </si>
  <si>
    <t>53-Servicios de Defensa Nacional, Orden Público y Seguridad</t>
  </si>
  <si>
    <t>54-Servicios Políticos y de Asuntos Cívicos</t>
  </si>
  <si>
    <t>55-Organizaciones y Clubes</t>
  </si>
  <si>
    <t>Sum of PRIMER TRIMESTRE</t>
  </si>
  <si>
    <t>Sum of SEGUNDO TRIMESTRE</t>
  </si>
  <si>
    <t>Sum of TERCER TRIMESTRE</t>
  </si>
  <si>
    <t>Sum of CUARTO TRIMESTRE</t>
  </si>
  <si>
    <t>Art. Number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</si>
  <si>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</si>
  <si>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</si>
  <si>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</si>
  <si>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</si>
  <si>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</si>
  <si>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</si>
  <si>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</si>
  <si>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</si>
  <si>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</si>
  <si>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</si>
  <si>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</si>
  <si>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</si>
  <si>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</si>
  <si>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</si>
  <si>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</si>
  <si>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</si>
  <si>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</si>
  <si>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</si>
  <si>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</si>
  <si>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</si>
  <si>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</si>
  <si>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</si>
  <si>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</si>
  <si>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</si>
  <si>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</si>
  <si>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</si>
  <si>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</si>
  <si>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</si>
  <si>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</si>
  <si>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</si>
  <si>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</si>
  <si>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</si>
  <si>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</si>
  <si>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</si>
  <si>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</si>
  <si>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</si>
  <si>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</si>
  <si>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</si>
  <si>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</si>
  <si>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</si>
  <si>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</si>
  <si>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</si>
  <si>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</si>
  <si>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</si>
  <si>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</si>
  <si>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</si>
  <si>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</si>
  <si>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</si>
  <si>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</si>
  <si>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</si>
  <si>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</si>
  <si>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</si>
  <si>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</si>
  <si>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</si>
  <si>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</si>
  <si>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</si>
  <si>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</si>
  <si>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0059</t>
  </si>
  <si>
    <t>0060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</si>
  <si>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</si>
  <si>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</si>
  <si>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</si>
  <si>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</si>
  <si>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</si>
  <si>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</si>
  <si>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</si>
  <si>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</si>
  <si>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</si>
  <si>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</si>
  <si>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</si>
  <si>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</si>
  <si>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</si>
  <si>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</si>
  <si>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</si>
  <si>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</si>
  <si>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</si>
  <si>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</si>
  <si>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</si>
  <si>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</si>
  <si>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</si>
  <si>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</si>
  <si>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</si>
  <si>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</si>
  <si>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</si>
  <si>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</si>
  <si>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</si>
  <si>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</si>
  <si>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</si>
  <si>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</si>
  <si>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</si>
  <si>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</si>
  <si>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</si>
  <si>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</si>
  <si>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</si>
  <si>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</si>
  <si>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</si>
  <si>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</si>
  <si>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</si>
  <si>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</si>
  <si>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</si>
  <si>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</si>
  <si>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</si>
  <si>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</si>
  <si>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</si>
  <si>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</si>
  <si>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</si>
  <si>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</si>
  <si>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</si>
  <si>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</si>
  <si>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</si>
  <si>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</si>
  <si>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</si>
  <si>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</si>
  <si>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</si>
  <si>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</si>
  <si>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</si>
  <si>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</si>
  <si>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</si>
  <si>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</si>
  <si>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</si>
  <si>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</si>
  <si>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</si>
  <si>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</si>
  <si>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</si>
  <si>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</si>
  <si>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</si>
  <si>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</si>
  <si>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</si>
  <si>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</si>
  <si>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</si>
  <si>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</si>
  <si>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</si>
  <si>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</si>
  <si>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</si>
  <si>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</si>
  <si>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</si>
  <si>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</si>
  <si>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</si>
  <si>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</si>
  <si>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</si>
  <si>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</si>
  <si>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</si>
  <si>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</si>
  <si>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</si>
  <si>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</si>
  <si>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</si>
  <si>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</si>
  <si>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</si>
  <si>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</si>
  <si>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</si>
  <si>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</si>
  <si>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</si>
  <si>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</si>
  <si>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</si>
  <si>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</si>
  <si>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</si>
  <si>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</si>
  <si>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</si>
  <si>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</si>
  <si>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</si>
  <si>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</si>
  <si>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</si>
  <si>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</si>
  <si>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</si>
  <si>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</si>
  <si>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</si>
  <si>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</si>
  <si>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</si>
  <si>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</si>
  <si>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</si>
  <si>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</si>
  <si>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</si>
  <si>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</si>
  <si>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</si>
  <si>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</si>
  <si>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</si>
  <si>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</si>
  <si>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</si>
  <si>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</si>
  <si>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</si>
  <si>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</si>
  <si>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</si>
  <si>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</si>
  <si>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</si>
  <si>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</si>
  <si>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</si>
  <si>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</si>
  <si>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</si>
  <si>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</si>
  <si>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</si>
  <si>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</si>
  <si>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</si>
  <si>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</si>
  <si>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</si>
  <si>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</si>
  <si>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</si>
  <si>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</si>
  <si>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</si>
  <si>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</si>
  <si>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</si>
  <si>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</si>
  <si>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</si>
  <si>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</si>
  <si>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</si>
  <si>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</si>
  <si>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</si>
  <si>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</si>
  <si>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</si>
  <si>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</si>
  <si>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</si>
  <si>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</si>
  <si>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</si>
  <si>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</si>
  <si>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</si>
  <si>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</si>
  <si>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</si>
  <si>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</si>
  <si>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</si>
  <si>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</si>
  <si>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</si>
  <si>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</si>
  <si>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</si>
  <si>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</si>
  <si>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</si>
  <si>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</si>
  <si>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</si>
  <si>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</si>
  <si>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</si>
  <si>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</si>
  <si>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</si>
  <si>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</si>
  <si>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</si>
  <si>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</si>
  <si>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</si>
  <si>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</si>
  <si>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</si>
  <si>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</si>
  <si>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</si>
  <si>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</si>
  <si>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</si>
  <si>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</si>
  <si>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</si>
  <si>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</si>
  <si>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</si>
  <si>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</si>
  <si>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</si>
  <si>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</si>
  <si>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</si>
  <si>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</si>
  <si>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</si>
  <si>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</si>
  <si>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</si>
  <si>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</si>
  <si>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</si>
  <si>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</si>
  <si>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</si>
  <si>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</si>
  <si>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</si>
  <si>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</si>
  <si>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</si>
  <si>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</si>
  <si>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</si>
  <si>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</si>
  <si>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</si>
  <si>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</si>
  <si>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</si>
  <si>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</si>
  <si>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</si>
  <si>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</si>
  <si>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</si>
  <si>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</si>
  <si>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</si>
  <si>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</si>
  <si>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</si>
  <si>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</si>
  <si>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</si>
  <si>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</si>
  <si>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</si>
  <si>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</si>
  <si>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</si>
  <si>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</si>
  <si>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</si>
  <si>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</si>
  <si>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</si>
  <si>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</si>
  <si>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</si>
  <si>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</si>
  <si>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</si>
  <si>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</si>
  <si>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</si>
  <si>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</si>
  <si>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</si>
  <si>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</si>
  <si>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</si>
  <si>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</si>
  <si>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</si>
  <si>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</si>
  <si>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</si>
  <si>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</si>
  <si>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</si>
  <si>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</si>
  <si>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</si>
  <si>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</si>
  <si>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</si>
  <si>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</si>
  <si>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</si>
  <si>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</si>
  <si>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</si>
  <si>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</si>
  <si>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</si>
  <si>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</si>
  <si>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</si>
  <si>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</si>
  <si>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</si>
  <si>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</si>
  <si>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</si>
  <si>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</si>
  <si>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</si>
  <si>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</si>
  <si>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</si>
  <si>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</si>
  <si>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</si>
  <si>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</si>
  <si>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</si>
  <si>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</si>
  <si>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</si>
  <si>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</si>
  <si>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</si>
  <si>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</si>
  <si>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</si>
  <si>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</si>
  <si>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</si>
  <si>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</si>
  <si>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</si>
  <si>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</si>
  <si>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</si>
  <si>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</si>
  <si>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</si>
  <si>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</si>
  <si>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</si>
  <si>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</si>
  <si>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</si>
  <si>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</si>
  <si>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</si>
  <si>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</si>
  <si>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</si>
  <si>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</si>
  <si>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</si>
  <si>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</si>
  <si>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</si>
  <si>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</si>
  <si>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</si>
  <si>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</si>
  <si>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</si>
  <si>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</si>
  <si>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</si>
  <si>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</si>
  <si>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</si>
  <si>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</si>
  <si>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</si>
  <si>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</si>
  <si>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</si>
  <si>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</si>
  <si>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</si>
  <si>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</si>
  <si>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</si>
  <si>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</si>
  <si>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</si>
  <si>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</si>
  <si>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</si>
  <si>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</si>
  <si>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</si>
  <si>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</si>
  <si>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</si>
  <si>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</si>
  <si>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</si>
  <si>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</si>
  <si>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</si>
  <si>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</si>
  <si>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</si>
  <si>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</si>
  <si>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</si>
  <si>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</si>
  <si>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</si>
  <si>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</si>
  <si>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</si>
  <si>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</si>
  <si>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</si>
  <si>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</si>
  <si>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</si>
  <si>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</si>
  <si>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</si>
  <si>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</si>
  <si>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</si>
  <si>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</si>
  <si>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</si>
  <si>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</si>
  <si>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</si>
  <si>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</si>
  <si>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</si>
  <si>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</si>
  <si>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</si>
  <si>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</si>
  <si>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</si>
  <si>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</si>
  <si>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</si>
  <si>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</si>
  <si>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</si>
  <si>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</si>
  <si>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</si>
  <si>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</si>
  <si>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</si>
  <si>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</si>
  <si>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</si>
  <si>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</si>
  <si>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</si>
  <si>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</si>
  <si>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</si>
  <si>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</si>
  <si>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</si>
  <si>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</si>
  <si>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</si>
  <si>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</si>
  <si>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</si>
  <si>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</si>
  <si>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</si>
  <si>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</si>
  <si>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</si>
  <si>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</si>
  <si>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</si>
  <si>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</si>
  <si>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</si>
  <si>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</si>
  <si>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</si>
  <si>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Presupuesto Nacional</t>
  </si>
  <si>
    <t xml:space="preserve"> </t>
  </si>
  <si>
    <t>kit</t>
  </si>
  <si>
    <t>Anestesico liquido sevofluorano</t>
  </si>
  <si>
    <t xml:space="preserve">Kits de Hemodialisis </t>
  </si>
  <si>
    <t>Dialisis Peritoneal</t>
  </si>
  <si>
    <t xml:space="preserve">Suturas </t>
  </si>
  <si>
    <t>cater intravenos corto</t>
  </si>
  <si>
    <t>Bolsa</t>
  </si>
  <si>
    <t>frasco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</si>
</sst>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D$&quot;* #,##0.00_-;\-&quot;RD$&quot;* #,##0.00_-;_-&quot;RD$&quot;* &quot;-&quot;??_-;_-@_-"/>
    <numFmt numFmtId="165" formatCode="&quot;RD$&quot;#,##0.00"/>
  </numFmts>
  <fonts count="25" x14ac:knownFonts="1">
    <font>
      <sz val="11"/>
      <color theme="1"/>
      <name val="Calibri"/>
      <family val="2"/>
      <scheme val="minor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60"/>
      <name val="Arial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4"/>
      <name val="Arial Narrow"/>
      <family val="2"/>
    </font>
    <font>
      <b/>
      <sz val="14"/>
      <color indexed="9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4"/>
      <color indexed="9"/>
      <name val="Arial Narrow"/>
      <family val="2"/>
    </font>
    <font>
      <sz val="12"/>
      <color rgb="FF00000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9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4"/>
      <color indexed="9"/>
      <name val="Arial Narrow"/>
      <family val="2"/>
    </font>
    <font>
      <sz val="12"/>
      <color indexed="8"/>
      <name val="Arial Narrow"/>
    </font>
    <font>
      <b/>
      <sz val="12"/>
      <color indexed="8"/>
      <name val="Arial Narrow"/>
    </font>
    <font>
      <sz val="12"/>
      <color rgb="FF000000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left"/>
    </xf>
    <xf numFmtId="38" fontId="4" fillId="0" borderId="1" xfId="0" applyNumberFormat="1" applyFont="1" applyFill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/>
    </xf>
    <xf numFmtId="0" fontId="1" fillId="0" borderId="0" xfId="0" applyFont="1"/>
    <xf numFmtId="38" fontId="4" fillId="0" borderId="3" xfId="0" applyNumberFormat="1" applyFont="1" applyFill="1" applyBorder="1" applyAlignment="1">
      <alignment horizontal="center" vertical="top" wrapText="1"/>
    </xf>
    <xf numFmtId="14" fontId="4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/>
    <xf numFmtId="165" fontId="1" fillId="0" borderId="0" xfId="0" applyNumberFormat="1" applyFont="1" applyBorder="1" applyAlignment="1"/>
    <xf numFmtId="0" fontId="2" fillId="0" borderId="0" xfId="0" applyFont="1" applyBorder="1" applyAlignment="1"/>
    <xf numFmtId="38" fontId="4" fillId="0" borderId="5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90" wrapText="1"/>
    </xf>
    <xf numFmtId="165" fontId="7" fillId="2" borderId="1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165" fontId="8" fillId="0" borderId="0" xfId="0" applyNumberFormat="1" applyFont="1" applyBorder="1"/>
    <xf numFmtId="0" fontId="9" fillId="0" borderId="0" xfId="0" applyNumberFormat="1" applyFont="1" applyFill="1" applyAlignment="1">
      <alignment horizontal="left"/>
    </xf>
    <xf numFmtId="0" fontId="4" fillId="0" borderId="0" xfId="0" applyFont="1"/>
    <xf numFmtId="0" fontId="4" fillId="0" borderId="0" xfId="0" applyNumberFormat="1" applyFont="1"/>
    <xf numFmtId="165" fontId="4" fillId="0" borderId="0" xfId="0" applyNumberFormat="1" applyFont="1"/>
    <xf numFmtId="0" fontId="4" fillId="0" borderId="0" xfId="0" applyNumberFormat="1" applyFont="1" applyBorder="1"/>
    <xf numFmtId="0" fontId="8" fillId="0" borderId="0" xfId="0" applyFont="1" applyBorder="1"/>
    <xf numFmtId="0" fontId="9" fillId="0" borderId="0" xfId="0" quotePrefix="1" applyNumberFormat="1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165" fontId="8" fillId="0" borderId="0" xfId="0" applyNumberFormat="1" applyFont="1"/>
    <xf numFmtId="0" fontId="1" fillId="0" borderId="0" xfId="0" applyFont="1"/>
    <xf numFmtId="0" fontId="9" fillId="0" borderId="0" xfId="0" applyFont="1"/>
    <xf numFmtId="0" fontId="1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0" fontId="1" fillId="0" borderId="0" xfId="0" applyFont="1"/>
    <xf numFmtId="164" fontId="0" fillId="0" borderId="0" xfId="1" applyFont="1"/>
    <xf numFmtId="164" fontId="0" fillId="0" borderId="0" xfId="1" applyFont="1" applyAlignment="1">
      <alignment wrapText="1"/>
    </xf>
    <xf numFmtId="164" fontId="0" fillId="0" borderId="0" xfId="0" applyNumberForma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/>
    <xf numFmtId="165" fontId="10" fillId="0" borderId="0" xfId="0" applyNumberFormat="1" applyFont="1" applyBorder="1"/>
    <xf numFmtId="165" fontId="11" fillId="0" borderId="0" xfId="0" applyNumberFormat="1" applyFont="1" applyBorder="1"/>
    <xf numFmtId="0" fontId="13" fillId="3" borderId="13" xfId="0" applyFont="1" applyFill="1" applyBorder="1"/>
    <xf numFmtId="164" fontId="13" fillId="3" borderId="13" xfId="1" applyFont="1" applyFill="1" applyBorder="1"/>
    <xf numFmtId="164" fontId="13" fillId="3" borderId="13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14" fillId="0" borderId="0" xfId="0" applyFont="1"/>
    <xf numFmtId="0" fontId="15" fillId="2" borderId="11" xfId="0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NumberFormat="1" applyFont="1" applyBorder="1"/>
    <xf numFmtId="0" fontId="8" fillId="0" borderId="0" xfId="0" applyNumberFormat="1" applyFont="1"/>
    <xf numFmtId="0" fontId="16" fillId="0" borderId="0" xfId="0" applyFont="1"/>
    <xf numFmtId="0" fontId="1" fillId="0" borderId="0" xfId="0" applyFont="1"/>
    <xf numFmtId="0" fontId="17" fillId="0" borderId="0" xfId="0" applyFont="1" applyBorder="1" applyAlignment="1">
      <alignment horizontal="center"/>
    </xf>
    <xf numFmtId="0" fontId="17" fillId="0" borderId="0" xfId="0" applyNumberFormat="1" applyFont="1" applyBorder="1"/>
    <xf numFmtId="165" fontId="17" fillId="0" borderId="0" xfId="0" applyNumberFormat="1" applyFont="1" applyBorder="1"/>
    <xf numFmtId="0" fontId="18" fillId="0" borderId="0" xfId="0" applyNumberFormat="1" applyFont="1" applyBorder="1"/>
    <xf numFmtId="0" fontId="1" fillId="0" borderId="0" xfId="0" applyFont="1"/>
    <xf numFmtId="0" fontId="19" fillId="0" borderId="0" xfId="0" pivotButton="1" applyFont="1"/>
    <xf numFmtId="0" fontId="19" fillId="0" borderId="0" xfId="0" applyFont="1"/>
    <xf numFmtId="0" fontId="20" fillId="0" borderId="0" xfId="0" applyFont="1"/>
    <xf numFmtId="0" fontId="21" fillId="2" borderId="11" xfId="0" applyFont="1" applyFill="1" applyBorder="1" applyAlignment="1">
      <alignment horizontal="center" vertical="center" wrapText="1"/>
    </xf>
    <xf numFmtId="49" fontId="0" fillId="0" borderId="0" xfId="0" applyNumberFormat="1"/>
    <xf numFmtId="0" fontId="19" fillId="0" borderId="0" xfId="0" applyNumberFormat="1" applyFont="1"/>
    <xf numFmtId="0" fontId="14" fillId="0" borderId="0" xfId="0" applyNumberFormat="1" applyFont="1"/>
    <xf numFmtId="0" fontId="1" fillId="0" borderId="0" xfId="0" applyFont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NumberFormat="1" applyFont="1" applyBorder="1"/>
    <xf numFmtId="165" fontId="22" fillId="0" borderId="0" xfId="0" applyNumberFormat="1" applyFont="1" applyBorder="1"/>
    <xf numFmtId="0" fontId="23" fillId="0" borderId="0" xfId="0" applyNumberFormat="1" applyFont="1" applyBorder="1"/>
    <xf numFmtId="0" fontId="24" fillId="0" borderId="0" xfId="0" applyFont="1"/>
    <xf numFmtId="1" fontId="24" fillId="0" borderId="0" xfId="0" applyNumberFormat="1" applyFont="1"/>
    <xf numFmtId="0" fontId="1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/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0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24">
    <dxf>
      <font>
        <sz val="9"/>
      </font>
    </dxf>
    <dxf>
      <font>
        <sz val="9"/>
      </font>
    </dxf>
    <dxf>
      <font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5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5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5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1</xdr:col>
      <xdr:colOff>719819</xdr:colOff>
      <xdr:row>4</xdr:row>
      <xdr:rowOff>200025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533400"/>
          <a:ext cx="3971926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auGelista\Desktop\Downloads\SNCC%20F%20053-%20Plan%20Anual%20de%20Compras%20y%20Contrataciones%201%202014%20F.R%20(2014-01-3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C - SNCC.F.053"/>
      <sheetName val="PACC - SNCC.F.053 (3)"/>
    </sheetNames>
    <sheetDataSet>
      <sheetData sheetId="0" refreshError="1"/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berto" refreshedDate="41680.49002488426" createdVersion="4" refreshedVersion="4" minRefreshableVersion="3" recordCount="820">
  <cacheSource type="worksheet">
    <worksheetSource name="Tabla13"/>
  </cacheSource>
  <cacheFields count="18">
    <cacheField name="CÓDIGO DEL CATÁLOGO DE BIENES Y SERVICIOS (CBS) " numFmtId="0">
      <sharedItems count="41">
        <s v="1115 - Fibra, hilos e hilados"/>
        <s v="1235 - Compuestos y mezclas"/>
        <s v="1310 - Caucho y elastómeros"/>
        <s v="1410 - Materiales de papel"/>
        <s v="2411 - Recipientes y almacenamiento"/>
        <s v="2510 - Vehículos de motor"/>
        <s v="2519 - Equipo para servicios de transporte"/>
        <s v="2611 - Transmisión de baterías, generadores y energía cinética"/>
        <s v="2612 - Alambres, cables o arneses"/>
        <s v="2711 - Herramientas de mano"/>
        <s v="3019 - Equipo de apoyo para Construcción y Mantenimiento"/>
        <s v="3116 - Ferretería"/>
        <s v="3213 - Piezas de componentes y hardware electrónicos y accesorios"/>
        <s v="3912 - Equipos, suministros y componentes eléctricos"/>
        <s v="4010 - Calefacción, ventilación y circulación del aire"/>
        <s v="4320 - Componentes para tecnología de la información, difusión o telecomunicaciones"/>
        <s v="4321 - Equipo informático y accesorios"/>
        <s v="4322 - Datos-voz, equipo de red multimedia, plataformas y accesorios"/>
        <s v="4410 - Maquinaria, suministros y accesorios de oficina"/>
        <s v="4411 - Accesorios de oficina y escritorio"/>
        <s v="4412 - Suministros de oficina"/>
        <s v="4510 - Equipo de imprenta y publicación"/>
        <s v="4511 - Equipos de audio y video para presentación y composición"/>
        <s v="4616 - Seguridad y control público"/>
        <s v="4618 - Seguridad y protección personal"/>
        <s v="4713 - Suministros de limpieza"/>
        <s v="5212 - Ropa de cama, mantelerías, paños de cocina y toallas"/>
        <s v="5214 - Aparatos electrodomésticos"/>
        <s v="5215 - Utensilios de cocina domésticos"/>
        <s v="5310 - Ropa"/>
        <s v="5312 - Maletas, bolsos de mano, mochilas y estuches"/>
        <s v="5510 - Medios impresos"/>
        <s v="5612 - Mobiliario institucional, escolar y educativo y accesorios"/>
        <s v="6010 - Materiales didácticos profesionales y de desarrollo y accesorios y suministros"/>
        <s v="7210 - Construcción de edificios, atención, mantenimiento y servicios de reparaciones"/>
        <s v="7818 - Servicios de mantenimiento o reparaciones de transportes"/>
        <s v="8011 - Servicios de recursos humanos"/>
        <s v="8110 - Servicios profesionales de ingeniería"/>
        <s v="8411 - Contabilidad y auditorias"/>
        <s v="8613 - Servicios educativos especializados"/>
        <s v="9010 - Restaurantes y catering (servicios de comidas y bebidas)"/>
      </sharedItems>
    </cacheField>
    <cacheField name="CÓDIGO DEL CATÁLOGO DE BIENES Y SERVICIOS (CBS) 2" numFmtId="0">
      <sharedItems count="818">
        <s v="Eslinga"/>
        <s v="Bandera dominicana tamaño 4x6"/>
        <s v="Ambientador en Spray (Frag. Especias y Florales)"/>
        <s v="Aerosol p/ mosquitos 170g (250 ml)"/>
        <s v="Abono para cesped 1.2 Lt"/>
        <s v="Abono activador de flores"/>
        <s v="thiner 1/2 galon"/>
        <s v="Neumaticos Radiales 265/70R16"/>
        <s v="Neumaticos 700/R16 12L"/>
        <s v="Neumaticos 225/75 R15 8L"/>
        <s v="Neumaticos radiales 1000 x 20 "/>
        <s v="Neumaticos radiales 185/R14"/>
        <s v="Acordeón C/Abecedario 10 x 12 con elastico para cierre"/>
        <s v="Pendaflex Carpeta colgante 8 1/2 x 11 caja 25 unds."/>
        <s v="Pendaflex Carpeta colgante 8 1/2 x 13 (caja)"/>
        <s v="Papel Carbon 8 1/4 x 11 3/4   negro paq. 100 hojas"/>
        <s v="Papel Higienico Rollo Sencillo (Rollo)"/>
        <s v="Papel  Jumbo 1000 Pies"/>
        <s v="Papel Toalla"/>
        <s v="Servilleta (paquete de 500 und)"/>
        <s v="Caja de Carton Tipo Cervecero"/>
        <s v="Sobres manila 6 x 9"/>
        <s v="Paquetes Vasos Plásticos 10 Onzas"/>
        <s v="Papel carbon 8 1/2 x 11 azul"/>
        <s v="Mascota en blanco, cocida (144 pags.)"/>
        <s v="Ficha 4&quot; x 6&quot; (10.16 x 15.24 cm) Pqte. 100 und."/>
        <s v="Urna Carton con tapa"/>
        <s v="Folder 8 1/2 x 14, unidad"/>
        <s v="Caja 20 x 16 x 18 -3/4"/>
        <s v="Papel filtro #40 Whatman 12.5 CM"/>
        <s v="Armazón p/ carp. colg. 81/2 x11 unidad"/>
        <s v="Armazón p/ Carp. colg. 81/2 x13(unidad)"/>
        <s v="Folder 8 1/2 x 11 (unidad)"/>
        <s v="Labels  para CD Paquete"/>
        <s v="Libreta rayada 5 1/2 x 8 blanca pequeña"/>
        <s v="Libreta rayada 8 1/2 x 11 blanca  (grande)"/>
        <s v="Libro Record 500 Pags. numeradas 8 1/2 x 11 (unidad)"/>
        <s v="Mascota Rayada  Cocida (200 páginas)"/>
        <s v="Postit adhesivos tam. 3 x 3"/>
        <s v="Sobre Manila 9 x 12 (unidad)"/>
        <s v="Sobre Manila 10  x 13 (unidad)"/>
        <s v="Sobre Manila 9 1/2 x 12 (unidad)"/>
        <s v="Sobres Blancos 4 1/8 x 9 1/2 (unidad)"/>
        <s v="Rollo p/ fax Sharp Ux P series (UX P5) para fax Ux P-200 Pelicula"/>
        <s v="Label p/ Folder paquete"/>
        <s v="Folder PESCCA blanco impresos"/>
        <s v="Tanque de Gas de 50 "/>
        <s v="Tanque de Gas de 100"/>
        <s v="Tramerías para almacén"/>
        <s v="Tanque de Gas de 25 "/>
        <s v="Camioneta doble cabina, diesel, mecanica, 4Wd"/>
        <s v="Jeepeta 4 x 4 Gasoil de 4 a 6 Cilindros, Transmision Normal"/>
        <s v="Camión 22 pies Carga de 16 a 20 tons de carga con furgón"/>
        <s v="Camión 14 pies Carga de 4 a 6 tons de carga con furgón"/>
        <s v="Minibus de 30 pasajeros"/>
        <s v="Motocicleta 125 cc"/>
        <s v="Pago por alquiler de montacargas"/>
        <s v="PILA AAA"/>
        <s v="Bateria N-70"/>
        <s v="Bateria N-100"/>
        <s v="CORDON PARA TELEFONO"/>
        <s v="Alicate de presion"/>
        <s v="Juego de destornillador"/>
        <s v="Juego de cubos"/>
        <s v="Martillo"/>
        <s v="Marco de segueta"/>
        <s v="Marco de segueta para herreria"/>
        <s v="Cinta metrica 5 M"/>
        <s v="Cinta electrica"/>
        <s v="Alicate liniero"/>
        <s v="Alicate pico cigueña"/>
        <s v="Alicate mecanico"/>
        <s v="Pinzas de corte"/>
        <s v="Juego de destornilladores de cubo"/>
        <s v="Juego de llave alen"/>
        <s v="Juego de llaves "/>
        <s v="Nivel pequeño"/>
        <s v="Nivel grande"/>
        <s v="Caja de herramientas"/>
        <s v="Foco tipo minero"/>
        <s v="guantes aislantes de electricidad "/>
        <s v="Cuchilla"/>
        <s v="Porta electrodos"/>
        <s v="Tenazas"/>
        <s v="Extencion electrica 50 pies azul, revestida"/>
        <s v="Cristales #10 para caretas"/>
        <s v="Amperimetro"/>
        <s v="Ajustable"/>
        <s v="Llave inglesa (tirson) #16"/>
        <s v="Cincel plano"/>
        <s v="Maseta 3 libras"/>
        <s v="Maseta 5 libras"/>
        <s v="Maseta goma"/>
        <s v="Foco de mano"/>
        <s v="Corta tubo plomeria"/>
        <s v="Palos para pintar/Extndibles"/>
        <s v="Cepillo electrico para madera"/>
        <s v="Sierras de mano"/>
        <s v="Caladora"/>
        <s v="Cubo de mezcla (albañileria)"/>
        <s v="Flota de goma"/>
        <s v="Escuadra"/>
        <s v="Pala"/>
        <s v="Alicate electrico"/>
        <s v="Clavos de 1 S/Cabeza (libra)"/>
        <s v="Lija de Agua No. 100"/>
        <s v="Lijas de Agua No. 180"/>
        <s v="Lija de Agua de 360"/>
        <s v="Lijas de Agua No. 220"/>
        <s v="Lima Grande"/>
        <s v="Pivot ó Tope de presión p/puerta"/>
        <s v="Resvaladores"/>
        <s v="Tornillos Diablitos de 2 x 6"/>
        <s v="Tornillos Diablitos de 8 x 2"/>
        <s v="Tornillos Diablitos de 1 x 6"/>
        <s v="Cola P/ Madera en Galon"/>
        <s v="Formicas Semi Gruesa Negra"/>
        <s v="Clavos de 1 1/2 S/Cabeza (libra)"/>
        <s v="Cemento de Contacto (galón)"/>
        <s v="Bisagra de Piano Inox de 36&quot;"/>
        <s v="Planchas MDF de 5/8"/>
        <s v="Masilla Blanca P/Madera en Galon"/>
        <s v="Enlate de Pino de 1 x 12 x 14"/>
        <s v="Disco de Pulidora 80"/>
        <s v="Refuerzo en L  3/4 x 21/2"/>
        <s v="Punta Estria No. 2"/>
        <s v="Disco de Pulidora 100"/>
        <s v="Angulares P/Puertas de 1 1/2 x 3/16 x 20"/>
        <s v="Barra de 1/2 Cuadrada"/>
        <s v="Barrena Mecanica de 1/4"/>
        <s v="Barrena Tipo Jittin  5/8 x 10"/>
        <s v="Barrena Tipo Jittin  1/2 x 10"/>
        <s v="Brazo Hidraulico Yale pequeños"/>
        <s v="Brazo Hidraulico mediano"/>
        <s v="Cadena P/Proteger Tanque"/>
        <s v="Cancamos und"/>
        <s v="Candado Yale  de 50 MM"/>
        <s v="Cerradura ó Cerrojo plano (M20494)"/>
        <s v="Cerradura P/Puerta Comercial"/>
        <s v="Cerradura P/Puerta Enrrollable"/>
        <s v="Cerradura Yale de Puño"/>
        <s v="Cincel de Punta 10 x 1"/>
        <s v="Corta Frio 3/4 x 12 o Cinceles"/>
        <s v="Disco Corte de pulir metal 27-178x8x22.2"/>
        <s v="Disco de Corte 350 x 3.5 x 32"/>
        <s v="Disco de Corte Bosch 14 x 1/8 x 1"/>
        <s v="Disco de Corte P/Cierra de 7 x 1/4"/>
        <s v="Grasa Pesada en tarro de (1Lib.)"/>
        <s v="Hoja de Cegueta Roja"/>
        <s v="Hoja de Segueta"/>
        <s v="Mecha de 1/4 x 6.5 P/Pared (Barrena)"/>
        <s v="Planchuela de 1 1/2 x 3/16 x 20"/>
        <s v="Remache de 3/16 x 5/8, en caja de 500 unidades "/>
        <s v="Remachadora Roja de Metal"/>
        <s v="Tarugo de Plomo de 1/2 x 2"/>
        <s v="Tarugo de Plomo de 1/2 x 3/8"/>
        <s v="Varilla P/Soldar de 1/8 (Libs)"/>
        <s v="Barrena Tipo Jittin  1/4 x 10"/>
        <s v="Disco de Corte P/Cierra de 10&quot;"/>
        <s v="Cabina de ducha"/>
        <s v="Bomba ladrona de Agua"/>
        <s v="Adaptador Hembra PVC de 1"/>
        <s v="Adaptador PVC Hembra 1/2"/>
        <s v="Adaptador PVC Macho de 1/2"/>
        <s v="Balacin P/Inodoro"/>
        <s v="Boquilla P/Lavamano"/>
        <s v="Boya Plastica  P/Inodoro"/>
        <s v="Cemento PVC de 16 Onz. "/>
        <s v="Cheque Horizontal de Bronce 1/2"/>
        <s v="Codo de 1/2 x 90 pvc SCH-40"/>
        <s v="Destapador de Inodoro"/>
        <s v="Juego de Sifón P/Lavamano (M20693)"/>
        <s v="juego de Sifon P/Fregadero (M0332)"/>
        <s v="Kit P/Bomba Instal."/>
        <s v="Llave Angular P/Lavamanos (M23203) 3/8"/>
        <s v="Llave Angular P/Lavamanos (M23203) 1/2"/>
        <s v="Llave de Chorro de 1/2"/>
        <s v="Llave de Paso P/Lavamanos de 1/2"/>
        <s v="Llave de Paso PVC de 1/2"/>
        <s v="Perita P/Inodoro"/>
        <s v="Reloj de presión P/Cisterna"/>
        <s v="Riley para Bebedero "/>
        <s v="Tapon ciego de 1/2 pvc"/>
        <s v="TEE PVC de 1/2"/>
        <s v="Teflón"/>
        <s v="Tinacos"/>
        <s v="Tubo Union PVC o Coplin de 1/2"/>
        <s v="Tubo PVC de 1/2 de Presión "/>
        <s v="Válvula P/Tinaco de 1/2"/>
        <s v="Valvula de Entrada P/Inodoro"/>
        <s v="Valvula de Salida P/Inodoro"/>
        <s v="Reducción PVC de 1 x 1/2"/>
        <s v="Disco Duros de Computadoras"/>
        <s v="Disco Duros de Servidores"/>
        <s v="Memorias Ram"/>
        <s v="Power Supply Servidores y Computadoras"/>
        <s v="Alambre de 12 Blanco Duplo en Pie"/>
        <s v="Alambre No. 10 THHN Blanco"/>
        <s v="Alambre No. 8 THHN Rojo"/>
        <s v="Alambre No.10 Rojo THHN (Pies)"/>
        <s v="Bombillo de Bajo Consumo de 13W, espiral "/>
        <s v="Alambre No.8 Blanco THHN en (Pies)"/>
        <s v="Balastro de bajo consumo de 2 Tubos 32w (M20535)"/>
        <s v="Alambre de Goma 10/4 Negro (Pies)"/>
        <s v="Balastro F32 T8 de  4 Tubos"/>
        <s v="Breaker GE 60 Amp Grueso"/>
        <s v="Breaker GE de 15 Amp Grueso"/>
        <s v="Breaker GE de 30 Amp Grueso"/>
        <s v="Breaker GE de 30 Amp."/>
        <s v="Canaletas Plastica de 1/4"/>
        <s v="Caja de Registro 6 x 6 x 4 reforzada "/>
        <s v="Caja Electrica de Metal 2 x 4, reforzada "/>
        <s v="Curva Plastica de 1/2"/>
        <s v="Abrazadera  Galvanizada de 3/4"/>
        <s v="Enchufe Plastico No. 220"/>
        <s v="Gafa de Protección Gris"/>
        <s v="Gafa Protectora P690"/>
        <s v="Gafas Protectoras P 650A "/>
        <s v="Rollo Tape electrico de 3600 "/>
        <s v="Interruptor Doble"/>
        <s v="Lampara de dos tubos"/>
        <s v="Regulador de Voltage Urano de 10,000, (dos fases)"/>
        <s v="Lampara Tipo Secador de  Bajo Consumo"/>
        <s v="Breaker GE de 40 Amp.Doble"/>
        <s v="Tubos Fluorescente de 32  W"/>
        <s v="Breaker GE de 20 Amp Grueso"/>
        <s v="Caja P/Breaker de 2 Unds. 40 Amp."/>
        <s v="Tapa Plastica Ciega 2x4"/>
        <s v="Abrazadera  Galvanizada de 1/2"/>
        <s v="Caja de Breakers de 2 a 4 Circuito 120 Amperes, reforzada "/>
        <s v="Foto Celda P/Lampara"/>
        <s v="Canaletas Plastica de 1/2"/>
        <s v="Canaleta Plastica de 1"/>
        <s v="Canaletas Plastica de 1 1/2 Blanca"/>
        <s v="Alambre Blanco No. 12 en  (Pie)"/>
        <s v="Alambere N° 12 Negro THHN (Pies)"/>
        <s v="Bombillo para Lampara tipo Secador "/>
        <s v="Alambre No.12 Rojo (Pies)"/>
        <s v="Alambre No. 10 THHN Rojo"/>
        <s v="Alambre No. 8 Negro THHN  (Pie)"/>
        <s v="Arandela de 1/4 (libra)"/>
        <s v="Caja de Registro 15 x 15 x 6, reforzada"/>
        <s v="Transformador GTR 403 E"/>
        <s v="Alambre  No. 10 Negro (Pies)"/>
        <s v="Alambre No. 12 Verde  THHN (Pie)"/>
        <s v="Breaker Doble GE de 30 Amp."/>
        <s v="Breaker de 40 Amp. Grueso"/>
        <s v="Varillas de Bronce P/Tierra 5/8x6"/>
        <s v="Conectores P/Varilla Tierra"/>
        <s v="Tomacorriente Doble"/>
        <s v="Tapa Plastica Tomacorriente Doble"/>
        <s v="Bombillo P/Nevera 40 w"/>
        <s v="Difusor P/Lamparas de 2 x 4 rectangular "/>
        <s v="Rollo Making Tape Verde "/>
        <s v="Interruptor Sencillo"/>
        <s v="Enchufe de Goma"/>
        <s v="Pila Duracel AAA"/>
        <s v="Breaker GE 60 Amp."/>
        <s v="Breaker GE de 20 Amp.  Fino "/>
        <s v="Caja Electrica Plast. 2 x 4"/>
        <s v="Cable P/Batería (Pies)  No. 2"/>
        <s v="Soldador Electrico de 100"/>
        <s v="Tayrap No. 10"/>
        <s v="Aditivo P/Bateria 32 Onza"/>
        <s v="Solución P/Bateria o Acido en galón"/>
        <s v="Terminales P/Batería de Inversores"/>
        <s v="Cable P/Batería (Pies)  No. 4"/>
        <s v="Rollo de Estaño P/Soldar (5libs)"/>
        <s v="Tarugo de Plomo 3/4"/>
        <s v="Agua de Batería en Galon"/>
        <s v="Chupa Estaño GW1821"/>
        <s v="Filtro de Gasolina P/ las Plantas "/>
        <s v="Aceite Delo 400 15W40"/>
        <s v="Cooland en Galon"/>
        <s v="Filtro de Aceite Pequeño LFP 780"/>
        <s v="Filtro de Cooland FFW 4074"/>
        <s v="Filtro de Gasoil FF 3417"/>
        <s v="Filtro de Gasoil FP 586 F"/>
        <s v="Filtro de Gasolina P/Planta Electrica"/>
        <s v="Filtro P/Aceite BT 259"/>
        <s v="Filtro P/Aceite Grande LFP 3,000"/>
        <s v="Filtro de 163 soldable"/>
        <s v="Filtro Trampa De Agua LTF3520"/>
        <s v="Filtro de Aire para Planta CA6858 / AH1107"/>
        <s v="Vaso P/Filtro de Agua en el Gasoil"/>
        <s v="Tanque de combustible en metal y base de concreto"/>
        <s v="Botellas de Gas P/soldar (16 onza)"/>
        <s v="Capacitor  de 40 +  35 x 370"/>
        <s v="Capacitor de 35 x 370"/>
        <s v="Capacitor de 55 + 5  x 370"/>
        <s v="Capacitor de 40 x 370"/>
        <s v="Capacitor de Marcha de 60 x 370"/>
        <s v="Cinta de Aluminio P/Aire 3x50 Reforzada"/>
        <s v="Cinta Gris P/Ducto de Aire"/>
        <s v="Contactor P/Aire Acondicionado 30 A 24 V"/>
        <s v="Control Universal P/Aire Acondicionado"/>
        <s v="Corta Tubos CH - 107"/>
        <s v="Filtro Secador de 3/8 Soldable EK 083S"/>
        <s v="Filtro P/Aire de 3/8 1648 Soldable"/>
        <s v="Filtro Soldable (0835)"/>
        <s v="Fundete de 4 onza"/>
        <s v="Manómetro para Aire "/>
        <s v="Methanol de 1/2 Litro"/>
        <s v="Power Pack"/>
        <s v="Tarjeta Universal P/Aire (control)"/>
        <s v="Tela Vegetal P/ Filtro  Aire"/>
        <s v="Terminales Electricos Amarillo"/>
        <s v="Termostato Honeywell Maire para AIRE"/>
        <s v="Time Delay "/>
        <s v="Timex P/Aire Acondicionado"/>
        <s v="Tuberia de Cobre de 3/4 (Pie)"/>
        <s v="Tubería Flexible Cobre de 3/8 (Pies)"/>
        <s v="Tubería Flexible Cobre de 5/8 (Pies)"/>
        <s v="Varilla P/Soldar de Plata (Und.)"/>
        <s v="Cloro (Gls)"/>
        <s v="Aire Acondicionado 12,000BTU (Kit Completo)"/>
        <s v="Aire Acondicionado 18,000BTU (Kit Completo)"/>
        <s v="Aire Acondicionado 24,000BTU (Kit Completo)"/>
        <s v="Aire Acondicionado 36,000BTU (Kit Completo)"/>
        <s v="Aire Acondicionado 48,000BTU (Kit Completo)"/>
        <s v="Aire Acondicionado de 5 toneladas (Kit Completo)"/>
        <s v="Compresor 24,000BTU Rotativo"/>
        <s v="Compresor 24,000BTU Convenional"/>
        <s v="Compresor 18,000BTU Rotativo"/>
        <s v="Compresor 18,000BTU Convenional"/>
        <s v="Compresor 36,000BTU Rotativo"/>
        <s v="Compresor 36,000BTU Convenional"/>
        <s v="Compresor 60,000BTU  Rotativo"/>
        <s v="Compresor 60,000BTU Convenional"/>
        <s v="Condensador 24,000BTU "/>
        <s v="Condensador 12,000 BTU "/>
        <s v="Condensador 36,000BTU "/>
        <s v="Contactor P/Aire Acondicionado 40 A 240 V"/>
        <s v="Sal Marina en grano (saco)"/>
        <s v="Aire Acondicionado de 7.5 toneladas (Kit Completo)"/>
        <s v="Telefonia Fija (Sip Truncking/T1)"/>
        <s v="Flota Celular (12 Meses)"/>
        <s v="Servicio de Fax (12 Meses)"/>
        <s v="Telefonia Fija (Sip Truncking/T1) / Mensual"/>
        <s v="Flota Celular (Mensual)"/>
        <s v="Servicio de Fax (Mensual)"/>
        <s v="Master para el fotocopiador Riso 220 Z U (TONER)"/>
        <s v="Baterias de UPS (FP)"/>
        <s v="Baterias de UPS (PJL)"/>
        <s v="Solucion de Respaldo de Datos (In Situ)"/>
        <s v="Computadoras"/>
        <s v="Computadoras Para Farmacias del Pueblo"/>
        <s v="Computadoras Personales (tipo Laptop)"/>
        <s v="Sistema de Ponche"/>
        <s v="Punto de Venta (Printer, Caja Registradora)"/>
        <s v="Microsoft Visual Estudio PRO"/>
        <s v="Adobe Creative Suite 6 Master Collection"/>
        <s v="MindJet Mind Manager"/>
        <s v="Adobe Acrobat PRO"/>
        <s v="Microsoft InTune"/>
        <s v="Microsoft Visio "/>
        <s v="Diccionario de Especialidades Farmaceutica"/>
        <s v="Fotocopiadora"/>
        <s v="Enlace Datos Almacen 1 (Mensual)"/>
        <s v="Cable TV (Mensual)"/>
        <s v="Enlace de datos Farmacias del Pueblo (Adquisicion)"/>
        <s v="Enlace de datos Farmacias del Pueblo (Mensual)"/>
        <s v="Respaldo en la Nube (Cloud Backup)"/>
        <s v="Microsoft Office 365 E4 (Mensual)"/>
        <s v="Acabado 351 blanco cubeta de 20 litros, (M1878)"/>
        <s v="Bandeja P/Pintar Plastica"/>
        <s v="Brocha de 1 1/2"/>
        <s v="Brocha No 3"/>
        <s v="Brocha No. 2"/>
        <s v="Disolvente Universal (galon)"/>
        <s v="Estopa"/>
        <s v="Fondo 245 Barpino Blanco de 20 litro"/>
        <s v="Impermeabilizante P/Techo eslastomerico en (Cubeta)"/>
        <s v="P/esmalte Ind. B/00 en 1/4 galón (M21958)"/>
        <s v="P/Esmalte industrial  B/00 en Galon"/>
        <s v="P/Esmalte Mantenimiento Negro (1/4)"/>
        <s v="Pintura Blanco 00 Semi-Gloss"/>
        <s v="Pintura de Oxido Rojo"/>
        <s v="Pintura Esmalte amarillo trafico"/>
        <s v="Pintura Esmalte Aluminio gls"/>
        <s v="Pintura Semi-Gloss Blanco Hueso"/>
        <s v="pintura esmalte rojo chino (gls)"/>
        <s v="Pistola P/Pintar"/>
        <s v="Porta Rolo P/Pintar"/>
        <s v="Rolo Mota Antigotas Blanco"/>
        <s v="Secante P/Acabado Lata de 1 Litro"/>
        <s v="Secante P/Fondo Blanco 1500 de 5 Lit."/>
        <s v="Thinner  en  Galon"/>
        <s v="Thinner 1/2 Galon "/>
        <s v="Caja de Dinero Color Azul Grande"/>
        <s v="Zafacones blancos grandes con tapa"/>
        <s v="Toldo"/>
        <s v="Aceite Penetrante WD - 40 110Onz."/>
        <s v="Angulares de Metal Ranurado para Tramos de 96&quot;"/>
        <s v="Canaletas 1"/>
        <s v="Canaletas 1/2"/>
        <s v="Chumacera"/>
        <s v="Correa Dayco P/Ventilador"/>
        <s v="Colgador para Batas"/>
        <s v="Coolant P/ Radiadores de Vehículos "/>
        <s v="Desgrasante AB en 1/2 Galon"/>
        <s v="Escobillon P/Jardin Tipo Araña"/>
        <s v="Letrero P/las F/P Grande PVC en Vinil (3.5 x 2.5)"/>
        <s v="Letrero Peq. PVC en Vinil de 24 x 24"/>
        <s v="Lona en Vinil Azul (M0374)"/>
        <s v="Masilla P/Ventana Bca."/>
        <s v="Organizadores de baño"/>
        <s v="Pata de Chivo Niquelada "/>
        <s v="Pata de Chivo Blanca"/>
        <s v="Plafon de Fibra 2 x 4"/>
        <s v="Plafones en PVC de 2 x 4"/>
        <s v="Plancha Fibria de Vidrio"/>
        <s v="Rastrillo de Metal Verde"/>
        <s v="Rastrillos Grande Amarillo C/Negro"/>
        <s v="Silicon Negro"/>
        <s v="Silicon Transparente RTV"/>
        <s v="Soga de Nylon Amarilla (Yardas)"/>
        <s v="Sostenedor de Escoba y Suape"/>
        <s v="Tarugo de 1 1/4 x 2 Verde"/>
        <s v="Terminales P/Cable de Telefono"/>
        <s v="Extencion de telefono 25 pies"/>
        <s v="Tornillos Carru 5/16 x 3/4"/>
        <s v="Extintor ABC, 05 libra con dispensador a chorro "/>
        <s v="Extintor ABC, 10 libra con dispensador a chorro "/>
        <s v="Zafacones blancos pequeños con tapa de baño"/>
        <s v="Zafacones  negros"/>
        <s v="Dispensador de toallas de papel grande"/>
        <s v="Espejo de baño ovalado 60 x 45 cm"/>
        <s v="Jabonera en acero inoxidable 14 x 19 cm"/>
        <s v="Porta papel en acero inoxidable 15 x 10 cm"/>
        <s v="Toallero en acero inoxidable 10 x 15 cm"/>
        <s v="Buzones de sugerencias en acrilico 9 x 9 x 5 1/2 con logo PROMESE CAL"/>
        <s v="Porta Brochure en acrilico 1/8&quot;x 3/16&quot; "/>
        <s v="Archivo Vertical de 5 Gaveta"/>
        <s v="PIZARRA DE CORCHO 36 x 48 marco de madera"/>
        <s v="Papel Bond 20 8 /12 x 14 resma 500 hojas"/>
        <s v="Rollos con Copia Imp. Stars P200 P (Ventas)"/>
        <s v="Rollo  Papel/maq. sumadora (unidad)"/>
        <s v="Papel Bond 20, 8 1/2 x 11 Resma 500 hojas"/>
        <s v="Papel Bond 11x17 Resma"/>
        <s v="RESMA DE PAPEL HILO BLANCO"/>
        <s v="Bandas de gomas (caja de 100)"/>
        <s v="Bandeja ahumada 8 1/2x11 plastico"/>
        <s v="Borradores de pizarras mágica"/>
        <s v="Carpetas A full a color cerrada logo nuevo"/>
        <s v="CD en blanco con case plástico (unidad)"/>
        <s v="Cera para contar billetes (unidad)"/>
        <s v="Cinta adhesiva transparente 3/4x25 (unidad)"/>
        <s v="Cinta Doble Cara 12.7 mm x 1.9 m rollo"/>
        <s v="Cinta Impresora Start SP-200"/>
        <s v="Cinta Maq. escribir panasonic  Olivetti ET-121"/>
        <s v="Cinta Maq. calculadora (unidad)"/>
        <s v="Clip Grande  50 mm (caja de 100 und.)"/>
        <s v="Clips Pequeños caja/ 100 unds."/>
        <s v="Corrector liquido Blanco"/>
        <s v="Dispensador cinta adhesiva peq."/>
        <s v="Dispensador cinta adhesiva grande (unidad)"/>
        <s v="Ganchos Macho-Hembra caja 50 unids. (7 cm)"/>
        <s v="Goma de borrar blanca"/>
        <s v="Grapa Standard (caja 5,000 und.)"/>
        <s v="Grapadora"/>
        <s v="Grapas Extra Fuerte 3/8"/>
        <s v="Hoja para Plastificar 8 1/2x11 Unidad"/>
        <s v="Lapicero Azul (und)"/>
        <s v="Lapicero Negro (und.)"/>
        <s v="Lapicero Rojo (und.)"/>
        <s v="Lapiz de Carbon No. 02"/>
        <s v="Masking Tape"/>
        <s v="Marcador Azul permanente (unidad)"/>
        <s v="Marcador Negro Permanente (und.)"/>
        <s v="Marcador Rojo Permanente (und.)"/>
        <s v="Perforadora Pequeña de 2 hoyos (und.)"/>
        <s v="Porta Clip (unidad)"/>
        <s v="Regla Plastica 12 Pulg. y 30 cm  (und.)"/>
        <s v="Resaltadores Verdes (unidad)"/>
        <s v="Resaltadores azul (unidad)"/>
        <s v="Resaltadores Rosados (unidad)"/>
        <s v="Saca Punta de Metal (unidad)"/>
        <s v="Separadores de Carpetas 8 1/2x11 Paq. de 5 und. c/pestaña multicolor"/>
        <s v="Sternos"/>
        <s v="Tabla Madera C/Gancho"/>
        <s v="Toner Negro Riso S-2488"/>
        <s v="Tinta para sello pretintado negra"/>
        <s v="Toner HP C6656 A (56) negro"/>
        <s v="Toner C 8767 (96) W Negro"/>
        <s v="Toner C 9363 (97) W a color"/>
        <s v="Toner C8765 W (94) Negro"/>
        <s v="Toner C8766 W (95) HP color"/>
        <s v="Toner HP C6657 A  (57) color"/>
        <s v="Toner HP Q6511A"/>
        <s v="Toner Q 2612A"/>
        <s v="Toner Q2670A Negro"/>
        <s v="Toner Toshiba Estudio 161"/>
        <s v="Archivo Modular en Metal de 3 gavetas"/>
        <s v="Toner P/Fax BX3 (Fax Canon B95)"/>
        <s v="Toner p/fax canon L-90 R64-8011 FX-9 104(NO USAR)"/>
        <s v="Plastico P/Carnet"/>
        <s v="Resaltador Amarillo"/>
        <s v="Porta Lapiz Plasticos tubular"/>
        <s v="Sacagrapas"/>
        <s v="Cintas Printer EPSON Mod. 890 (S015329)"/>
        <s v="CLIPS P/CARNETS"/>
        <s v="Hojas Plasticas P/carpetas Unidad"/>
        <s v="Tijera de Metal"/>
        <s v="Felpas Rojas 0.33MM"/>
        <s v="Toner C 9364 W (98) negro"/>
        <s v="Felpa Negra"/>
        <s v="Felpa Azul"/>
        <s v="Sello Pre-Tintado Con Fecha"/>
        <s v="Calculadora 12 Digitos pila/solar unidad"/>
        <s v="ESPIRALES AZULES"/>
        <s v="Carpeta Azul 3 pulg."/>
        <s v="Carpeta 4&quot; negra con plástico p/ portada"/>
        <s v="Memoria DDR2 2GB"/>
        <s v="DVD-ROM"/>
        <s v="Cinta de precaucion color rojo rollo 1000 pies"/>
        <s v="Toner CC 530 A Negro"/>
        <s v="Toner CC 531 A Azul"/>
        <s v="Toner CC 532 A Amarillo"/>
        <s v="Toner CC 533 Magenta"/>
        <s v="Marcador p/ Rotafolio color azul"/>
        <s v="Marcador p/ Rotafolio color Amarillo"/>
        <s v="Marcador p/ Rotafolio color Verde"/>
        <s v="Marcador p/ Rotafolio color Rojo"/>
        <s v="PERFORADORA DE TRES HOYOS"/>
        <s v="Marcador p/ Rotafolio color Negro"/>
        <s v="Marcador p/ Rotafolio color Marron"/>
        <s v="MEMORIA DE 2 GB USB"/>
        <s v="CLIPS BILLETERO DE 1"/>
        <s v="ESPIRAL PLASTICO"/>
        <s v="PIZARRA MAGICA"/>
        <s v="Carpeta de 1 1/2 pulg. blanca"/>
        <s v="Carpetas blancas de 2 pulgadas"/>
        <s v="Cubiertas para encuadernar plástica unidad"/>
        <s v="Grapadora Grande heavy duty"/>
        <s v="Sumadora Electrica EL-2630 PIII unidad"/>
        <s v="SACAPUNTA ELETRICO BOSTON"/>
        <s v="Tinta para sello pretintado azul gotero 2 Fl. Ozs. 60 cc"/>
        <s v="Pegamento en barra"/>
        <s v="Sello Rectangular Pretintado unidad"/>
        <s v="MEMORIA 4GB,USB"/>
        <s v="TONER BLACK ESTUDIO 202/203"/>
        <s v="SELLOS PRE-TINTADOS DS-823"/>
        <s v="MEMORIA 4GB CARD SD"/>
        <s v="CLIPS BILLETERO 3/4"/>
        <s v="CLIPS BILLETERO 5/8"/>
        <s v="Toner HP CE255 negro"/>
        <s v="Set estuche geometrico con 4 reglas de diferentes grados"/>
        <s v="Set lapices de 12 colores"/>
        <s v="Sacapuntas plastico rectangular pequeño"/>
        <s v="Toner CE505A laser"/>
        <s v="Toner HP CB436A Black"/>
        <s v="Toner  Laser Q  5942 A"/>
        <s v="Toner para fax canon L-90 R64-8011 FX-9 104"/>
        <s v="Toner True Color Card Printer Ribbon STK-RBN YMCKOK 165 P120i"/>
        <s v="Memoria Externa de 4 GB"/>
        <s v="toner MX-312 NT"/>
        <s v="Cinta empaque 2&quot; x 100 unidad"/>
        <s v="Tinta p/ sello pretintado Verde Fco."/>
        <s v="Toner HP 11 C4836A Cyan"/>
        <s v="Toner HP 11 C4837A Yellow"/>
        <s v="Toner HP 11 C4838A, Magenta"/>
        <s v="Toner HP 82 CH565A, Negro"/>
        <s v="Pegamento 3m"/>
        <s v="Toner HP 128 A negro laser jet print (CE320A)"/>
        <s v="Toner HP 128  A yellow laser jet (CE322A)"/>
        <s v="Toner HP 128  A Magenta laser jet (CE323A)"/>
        <s v="Toner HP 128 A Cyan laser jet print (CE321A)"/>
        <s v="Pizarra corcho  para mural"/>
        <s v="Toner HP Laser Jet CE285A Black"/>
        <s v="Toner HP Laser Jet CE250A Black"/>
        <s v="Toner HP Laser Jet CE251A Cyan"/>
        <s v="Toner HP Laser Jet CE252A Yellow"/>
        <s v="Toner HP Laser Jet CE253A Magenta"/>
        <s v="Clips Billetero 44MM 1 5/8"/>
        <s v="Maxell Mini Casette VDM6"/>
        <s v="Memoria 4GB Cruzer"/>
        <s v="Toner HP Officejet Pro 8100 951/951 XL Cyan"/>
        <s v="Toner HP Officejet Pro 8100 951/951 XL Magenta"/>
        <s v="Toner HP Officejet Pro 8100 951/951 XL Yellow"/>
        <s v="Toner HP Officejet Pro 8100 951/951 XL Negro"/>
        <s v="Pistola de silicon unidad"/>
        <s v="Memoria 16GB (2 x 8GB)"/>
        <s v="Toner HP Q3960 Negro"/>
        <s v="Toner HP Q3961 Cyan"/>
        <s v="Toner HP Q3962 Yellow"/>
        <s v="Toner HP Q3963 Magenta"/>
        <s v="CLIPS BILLETERO DE 1 1/4"/>
        <s v="CLIPS BILLETERO DE 2"/>
        <s v="Sello Fechero"/>
        <s v="Toner P/ Fax Canon PG-40"/>
        <s v="Toner Toshiba Estudio 166 Ref. T-1640 2K"/>
        <s v="Toner HP Q3964 A Drum"/>
        <s v="Carpeta 5&quot; negra con plastico p/ portada"/>
        <s v="MEMORIA 2.0 GB DIM-2"/>
        <s v="Espiral transparente 10mm unidad"/>
        <s v="Carpetas tres orificios - 9 x 14&quot; con tornillos"/>
        <s v="Toner HP Laser Jet CC 364 A"/>
        <s v="Clips Billetero 51 MM (2&quot;) Grande (caja 12 und.))"/>
        <s v="Estuche para lapices"/>
        <s v="Enmarcado de Afiche"/>
        <s v="Dia de las Secretarias"/>
        <s v="Excelencia Laboral"/>
        <s v="Operativo Semana Santa"/>
        <s v="Rueda de Prensa Reduccion de Precio"/>
        <s v="Licitaciones (Filmacion Incluido)"/>
        <s v="Inauguraciones FP"/>
        <s v="Fiesta de Navidad"/>
        <s v="Imprevistos"/>
        <s v="Filmaciones Diversas"/>
        <s v="Precintos de Seguridad Metalicos numerados"/>
        <s v="Precintos Plasticos PS-360 Numerados"/>
        <s v="Cinta de Precaucion amarilla  rollo de 1000 pies"/>
        <s v="Accesorios anti-robo para las PC (FP)"/>
        <s v="Capa Plastica Amarilla"/>
        <s v="Fajas de seguridad M"/>
        <s v="Fajas de seguridad L"/>
        <s v="Botas aislante de electricidad "/>
        <s v="Gafas de proteccion"/>
        <s v="Brillo Verde Esponja para Fregar"/>
        <s v="Cepillo de pared"/>
        <s v="Cepillo/inodoro con base"/>
        <s v="Cera de piso Galón"/>
        <s v="Cloro Galón"/>
        <s v="Detergente Paquete 1 Libra"/>
        <s v="Limpiador de superficie en polvo (unidad)"/>
        <s v="Fundas Plasticas Negras 17 x 22 (paq. de 1000 und)"/>
        <s v="Funda Plasticas Negras 36 x 54 (Paq. de 100 und)"/>
        <s v="Jabon de Cuaba Pasta"/>
        <s v="Jabon Liquido P/Platos Galon"/>
        <s v="Jabon Liquido Para Mano Galón"/>
        <s v="Lanilla ( yarda)"/>
        <s v="Limpia Cristales (unidad)"/>
        <s v="Descurtidor de Superficie Galon"/>
        <s v="Guantes par"/>
        <s v="Piedra de Olor unidad"/>
        <s v="Escoba unidad"/>
        <s v="Fundas Plasticas Negras 28 x 35 Paq. 100 und."/>
        <s v="Espuma limpiadora de superficie en spray"/>
        <s v="Recogedora de Basura Plastica"/>
        <s v="Cubeta Trapear con Puño Metalico"/>
        <s v="Suaper #24 unidad"/>
        <s v="Detergente Paquete 5 Libras"/>
        <s v="Cloro frasco de 32 onz."/>
        <s v="Zafacón plástico Oficina, Negro, rectangular, 7 gl unidad"/>
        <s v="Zafacon c/tapa y Pedal 8L Blanco"/>
        <s v="Jabon Líquido Galón"/>
        <s v="Amorol Galon"/>
        <s v="Guante Industrial en goma"/>
        <s v="Guante Industrial en tela"/>
        <s v="Zafacones (32 gls.) con ruedas y tapas"/>
        <s v="ESCOBA PARA TECHO"/>
        <s v="zafacon plastico oficina negro, negro, rectangular, 7 gls"/>
        <s v="Mantel buffet al piso"/>
        <s v="Manteles bambalinas crema ejecutiva (alquiler)"/>
        <s v="Toalla de cocina "/>
        <s v="Pañito de bandeja para servir café "/>
        <s v="Servilleta de tela beige o crema ( Direccion G) "/>
        <s v="Guante blanco ( camarero )"/>
        <s v="Paño individuales para comer "/>
        <s v="Abanico de pared 16&quot; (Azul)"/>
        <s v="Estufa Electrica"/>
        <s v="Microondas"/>
        <s v="Estufa de mesa Tapa porcelanizada,4 Quem.(bronce),2 parrillas sup. porcelan., 20 pulgadas,blanca"/>
        <s v="Estufa de 06 hornillas"/>
        <s v="Nevera de 6 pies "/>
        <s v="Friser pequeño "/>
        <s v="Licuadora "/>
        <s v="Fregadora industrial"/>
        <s v="Cucharas de Mesa"/>
        <s v="Copa de agua unidad"/>
        <s v="Cuchillos de Mesa"/>
        <s v="Tenedor de Mesa"/>
        <s v="Greca de 12 tazas"/>
        <s v="Mesa buffet 96 x 36"/>
        <s v="Termo para cafe de 2.2 litro"/>
        <s v="Termo para cafe de 1 Litro"/>
        <s v="Cucharón de 2 onzas"/>
        <s v="Cucharón de 3 onzas"/>
        <s v="Taza de café c/ plato"/>
        <s v="plato de melanina de comer (comedor de empleado )"/>
        <s v="soperita de habichuela "/>
        <s v="cucharon de spaguetty "/>
        <s v="Cuchillo de cortar vegetales "/>
        <s v="tenedor de servir grandes ( Comedor de Empleado )"/>
        <s v="platos de cristal blanco  llano ( Direccion G) "/>
        <s v="plato hondo cristal blanco ( Direccion G)"/>
        <s v="porta platos color dorado ( Direccion G) "/>
        <s v="Bandeja de servir  "/>
        <s v="Bandeja de café para servir  "/>
        <s v="Taza de chocolate ( direccion G)"/>
        <s v="Escuridor de platos con tapa "/>
        <s v="Jarra de agua acero "/>
        <s v="Vasos Plasticos Paquete 3 Onzas"/>
        <s v="Vasos Plasticos 07 onzas"/>
        <s v="Pantalón de Tela Negro"/>
        <s v="Camisas Para Camareros"/>
        <s v="Chaquetas Para Camareros"/>
        <s v="Casco seguridad blanco"/>
        <s v="T-Shirt Polo c/logo Small Promese/Cal algondon 100% blanco"/>
        <s v="Uniforme institucional"/>
        <s v="Bata M/C color blanca size variable (con bordado)"/>
        <s v="Faja de seguridad size variable"/>
        <s v="Alfileres rueda"/>
        <s v="Corbatin color negro"/>
        <s v="Mochila cosida polyester, lisa"/>
        <s v="Papel Continuo de Factura de Almacen pre-impreso caja"/>
        <s v="Sobre No. 10 Full Color impreso (unidad)"/>
        <s v="Sticker Promese"/>
        <s v="Blocks recetarios 50/1 original y tres copias"/>
        <s v="Talonario Accion de Personal (Block 50 form.)"/>
        <s v="Talonario Taller Division Mantenimiento Salida (Block 50 form)"/>
        <s v="Talonario Comprobantes Caja Chica direccion"/>
        <s v="Talonario Comprob. caja chica Gcia. Operaciones (Block 50 form.))"/>
        <s v="Talonario Comprob. Caja Chica Pago (Block 50 form.)"/>
        <s v="Talonarios Comprob. Caja Chica Transportacion"/>
        <s v="Talonarios Conduce Almacen de Miscelaneos"/>
        <s v="Talonarios Conduce Recepion Alm./Hosp. (Block 50 form.)"/>
        <s v="Talonarios Control de Salida Alm. de Hosp.(Block 50 form.)"/>
        <s v="Talonarios de Vacaciones (Block 50 form.)"/>
        <s v="Talonarios de Factura de Venta Diaria"/>
        <s v="Talonarios Ingreso Caja General (Block)"/>
        <s v="Talonarios Pago dieta y viaticos (Block 50 form.)"/>
        <s v="Talonarios Reporte de Colector (Block 50 form.)"/>
        <s v="Fundas Pigmentadas Blancas 6.25 x 10 millar con logo Promese/Cal"/>
        <s v="Fundas Pigmentadas Blancas 9.25 x 13 millar con logo Promese/Cal"/>
        <s v="Tarjeta Control Inv. Fcia. del Pueblo 8 1/2 x 11 a Color Cardex"/>
        <s v="Papel Continuo Solicitud de cheques 9 1/2 x 11"/>
        <s v="Talonario Comprobante de Fondo Reponible Serv. Generales"/>
        <s v="TARJETAS DE PRESENTACION"/>
        <s v="Formulario Solicitud de empleo block 100 form."/>
        <s v="Carpetas comprobante entrada de diario con tornillos e impresion pan de oro"/>
        <s v="Tarjeta para cuarentena, Impresas Full Color en tamaño  8 1/2 * 11."/>
        <s v="Formularios reclamaciones entregas pedidos"/>
        <s v="Folder Logo PROMESE/CAL impreso a full color en nascar tam. 9 x 12 pulg."/>
        <s v="Bultos Serigrafiados (con protector de colcha y plastico)"/>
        <s v="Talonario recetas programa Glaucoma 8 1/2 x 5 1/2 papel NCR"/>
        <s v="Talonario recetas programa Diabetes 8 1/2 x 5 1/2 papel NCR"/>
        <s v="Talonario Propacer full color papel NCR y dos copia tam. 8.5 x 8.5 (Block 50 Form)"/>
        <s v="Carpeta cartón piedra forrada vinil color azul, texto pan de oro 9 x 11 pulgs."/>
        <s v="Carpeta cartón piedra forrada vinil color verde, texto pan de oro 9 x 11 pulgs."/>
        <s v="Carpeta cartón piedra forrada vinil color negro, texto pan de oro 9 x 11 pulgs."/>
        <s v="Carpeta cartón piedra forrada vinil color rojo, texto pan de oro 9 x 11 pulgs."/>
        <s v="Talonario de Ingreso FP Provinciales (Block 50 Form.)"/>
        <s v="Libro de Banco 6 Columnas, numerado, 10x12, tapa dura"/>
        <s v="Fundas Pigmentadas Blancas 5 1/2 x 7 millar con logo Promese/Cal"/>
        <s v="Hojas 11 x 17 full color, de un lado cartonite, plastificado ambos lados precio de ventas"/>
        <s v="Brochures lista de precios a Full color,Tam. 9x12,Tiro y Retiro,Bond 24,doblado en tres"/>
        <s v="Porta Brochurs Impresos 1/8&quot; y 3/16&quot; Acrilicos"/>
        <s v="Formulario de despacho Pescca con copia NCR"/>
        <s v="Formulario traslado de Activos8 1/2 x 11 NCR 3 copias"/>
        <s v="Fundas blanca #51 millar"/>
        <s v="Fundas blancas jumbo #72 millar"/>
        <s v="Buzón de sugerencia en acrílico, 9x9x5 ½ con Logo Promese/Cal"/>
        <s v="Inversores "/>
        <s v="Baterías"/>
        <s v="Cuerpo de Góndolas de Pared "/>
        <s v="Cuerpo de Góndolas de Centro y Cabezales "/>
        <s v="Carritos de carga de dos gomas"/>
        <s v="Enfriador de agua tipo Bebederos"/>
        <s v="Letreros plásticos revestidos en sintrax para identificación de áreas en almacén"/>
        <s v="Letreros Hospitalarios "/>
        <s v="Credenza color haya 48 x 16 x 29.5 pulg"/>
        <s v="Archivos aereos modulares"/>
        <s v="Nevera Industrial"/>
        <s v="Mesa rectangular en madera"/>
        <s v="Sillas para comedor"/>
        <s v="Abanico de Pared KDK de 40C Dorado "/>
        <s v="Abanico de Pared KDK de 40C Azules "/>
        <s v="Archivo Modular de 3 Gavetas Color Gris "/>
        <s v="Archivo de 5 Gavetas color Gris "/>
        <s v="Escalera de 4 Peldaño"/>
        <s v="Escalera de 3 Peldaño"/>
        <s v="Escritorio 24 x 39"/>
        <s v="Escritorio Modular Metal 18 x 40 pequeño "/>
        <s v="Nevera 12 Pies Cúbicos"/>
        <s v="Nevera 4 Pies con Llave "/>
        <s v="Silla Secretarial sin Brazos Color Azul"/>
        <s v="Silla Secretarial sin Brazos Color Negro"/>
        <s v="Silla Tipo Cajero con descanso en Pie Azul"/>
        <s v="Libro de banco de 6 columnas tapa dura color negro"/>
        <s v="Materiales de Certificacion ISO"/>
        <s v="Proyectos Nuevas F/P (contruccion)"/>
        <s v="Proyectos Nuevas F/P (habilitacion)"/>
        <s v="Mejoras a la SEDE"/>
        <s v="Preparacion de pliegos construccion (disenos, impresiones, etc)"/>
        <s v="Servicios de mantenimientos de equipos"/>
        <s v="Servicos de limpieza general"/>
        <s v="Impermeabilizacion Lona Asfaltica FP"/>
        <s v="Sello pretintados fp"/>
        <s v="Pintura polieuretano"/>
        <s v="Instalacion cargador de baterias electrico "/>
        <s v="Mantenimiento Vehicular"/>
        <s v="Bonos"/>
        <s v="Consultoria HQ/RMS, Dynamics (6 Meses)"/>
        <s v="Asesoria Seguridad Informatica (9 Meses)"/>
        <s v="Servicio de Monitoreo y Rastreo por GPS (12 Meses)"/>
        <s v="Servicio de Alarma por Intrusion (12 Meses)"/>
        <s v="Mantenimiento de Fotocopiadora"/>
        <s v="Mantenimiento de Impresoras"/>
        <s v="Renovacion Licencias Websense"/>
        <s v="Renovacion Licencias Sistema Antivirus"/>
        <s v="Adquisicion de Licencias de Antivirus"/>
        <s v="Renovacion Sevicios Microsoft Dynamics"/>
        <s v="Licencias Software HQ/RMS"/>
        <s v="CAL Microsoft Windows Server"/>
        <s v="Certificacion Infraestructura de datos"/>
        <s v="Licencias AutoCad"/>
        <s v="Auditoria de Sistemas"/>
        <s v="Certificacion MTA de Microsoft"/>
        <s v="Diplomado en Seguridad Informatica."/>
        <s v="Taller Pen Testing"/>
        <s v="IT Essential A+"/>
        <s v="Certificacion en Microsoft Dynamics AX"/>
        <s v="Microsoft MCSE"/>
        <s v="Cafe en polvo (libra)"/>
        <s v="Agua Botellon"/>
        <s v="Azucar Blanca Paquete de 5 Libras"/>
      </sharedItems>
    </cacheField>
    <cacheField name="UNIDAD DE MEDIDA" numFmtId="0">
      <sharedItems containsBlank="1"/>
    </cacheField>
    <cacheField name="PRIMER TRIMESTRE" numFmtId="0">
      <sharedItems containsString="0" containsBlank="1" containsNumber="1" containsInteger="1" minValue="0" maxValue="60000"/>
    </cacheField>
    <cacheField name="SEGUNDO TRIMESTRE" numFmtId="0">
      <sharedItems containsString="0" containsBlank="1" containsNumber="1" containsInteger="1" minValue="0" maxValue="60000"/>
    </cacheField>
    <cacheField name="TERCER TRIMESTRE" numFmtId="0">
      <sharedItems containsString="0" containsBlank="1" containsNumber="1" containsInteger="1" minValue="0" maxValue="60000"/>
    </cacheField>
    <cacheField name="CUARTO TRIMESTRE" numFmtId="0">
      <sharedItems containsString="0" containsBlank="1" containsNumber="1" containsInteger="1" minValue="-1" maxValue="60000"/>
    </cacheField>
    <cacheField name="CANTIDAD TOTAL" numFmtId="0">
      <sharedItems containsSemiMixedTypes="0" containsString="0" containsNumber="1" containsInteger="1" minValue="1" maxValue="240000"/>
    </cacheField>
    <cacheField name="PRECIO UNITARIO ESTIMADO" numFmtId="165">
      <sharedItems containsSemiMixedTypes="0" containsString="0" containsNumber="1" minValue="0.44" maxValue="3655000"/>
    </cacheField>
    <cacheField name="COSTO TOTAL UNITARIO ESTIMADO" numFmtId="165">
      <sharedItems containsSemiMixedTypes="0" containsString="0" containsNumber="1" minValue="4" maxValue="52601342.606896549"/>
    </cacheField>
    <cacheField name="COSTO TOTAL POR CÓDIGO DE CATÁLOGO DE BIENES Y SERVICIOS (CBS)" numFmtId="0">
      <sharedItems containsString="0" containsBlank="1" containsNumber="1" minValue="15420.25" maxValue="45436840"/>
    </cacheField>
    <cacheField name=" PROCEDIMIENTO DE SELECCIÓN " numFmtId="0">
      <sharedItems containsBlank="1"/>
    </cacheField>
    <cacheField name="FUENTE DE FINANCIAMIENTO" numFmtId="0">
      <sharedItems containsNonDate="0" containsString="0" containsBlank="1"/>
    </cacheField>
    <cacheField name="VALOR ADQUIRIDO" numFmtId="0">
      <sharedItems containsNonDate="0" containsString="0" containsBlank="1"/>
    </cacheField>
    <cacheField name="OBSERVACIÓN" numFmtId="0">
      <sharedItems/>
    </cacheField>
    <cacheField name="Columna1" numFmtId="0">
      <sharedItems containsBlank="1"/>
    </cacheField>
    <cacheField name="Grupo del Cátalogo de Bienes y Servicios" numFmtId="0">
      <sharedItems count="21">
        <s v="32-Ropa, Maletas y Productos de Aseo Personal"/>
        <s v="03-Productos químicos incluyendo los bio-químicos y gases industriales"/>
        <s v="12-Vehículos Comerciales, Militares y Particulares, Accesorios y Componentes"/>
        <s v="23-Equipo, Accesorios y Suministros de Oficina"/>
        <s v="11-Maquinaria, Accesorios y Suministros para Manejo, Acondicionamiento y Almacenamiento de Materiales"/>
        <s v="43-Servicios de Transporte, Almacenaje y Correo"/>
        <s v="17-Componentes y Suministros Electrónicos"/>
        <s v="15-Componentes y Suministros de Fabricación, Estructuras, Obras y Construcciones"/>
        <s v="22-Telecomunicaciones y radiodifusión de tecnología de la información"/>
        <s v="24-Equipo y Suministros de Imprenta, Fotográficos y Audiovisuales"/>
        <s v="25-Equipos y Suministros de Defensa, Orden Público, Protección y Seguridad"/>
        <s v="26-Equipo y Suministros de limpieza"/>
        <s v="31-Muebles, Accesorios, Electrodomésticos y Productos Electrónicos de Consumo"/>
        <s v="27-Maquinaria, Equipo y Suministros para la Industria de Servicios"/>
        <s v="35-Muebles y mobiliario"/>
        <s v="36-Instrumentos musicales, juegos, juguetes, artesanía y equipamiento, material, accesorios y suministros para educación"/>
        <s v="47-Servicios Públicos y Servicios Relacionados con el Sector Público"/>
        <s v="45-Servicios basados en ingeniería, investigación y tecnología"/>
        <s v="44-Servicios de Gestión, Profesionales de Empresa y Administrativos"/>
        <s v="50-Servicios Educativos y de Formación"/>
        <s v="29-Alimentos, Bebidas y Tabaco"/>
      </sharedItems>
    </cacheField>
    <cacheField name="Art. Number" numFmtId="49">
      <sharedItems count="820">
        <s v="0001"/>
        <s v="0002"/>
        <s v="0003"/>
        <s v="0004"/>
        <s v="0005"/>
        <s v="0006"/>
        <s v="0007"/>
        <s v="0008"/>
        <s v="0009"/>
        <s v="0010"/>
        <s v="0011"/>
        <s v="0012"/>
        <s v="0013"/>
        <s v="0014"/>
        <s v="0015"/>
        <s v="0016"/>
        <s v="0017"/>
        <s v="0018"/>
        <s v="0019"/>
        <s v="0020"/>
        <s v="0021"/>
        <s v="0022"/>
        <s v="0023"/>
        <s v="0024"/>
        <s v="0025"/>
        <s v="0026"/>
        <s v="0027"/>
        <s v="0028"/>
        <s v="0029"/>
        <s v="0030"/>
        <s v="0031"/>
        <s v="0032"/>
        <s v="0033"/>
        <s v="0034"/>
        <s v="0035"/>
        <s v="0036"/>
        <s v="0037"/>
        <s v="0038"/>
        <s v="0039"/>
        <s v="0040"/>
        <s v="0041"/>
        <s v="0042"/>
        <s v="0043"/>
        <s v="0044"/>
        <s v="0045"/>
        <s v="0046"/>
        <s v="0047"/>
        <s v="0048"/>
        <s v="0049"/>
        <s v="0050"/>
        <s v="0051"/>
        <s v="0052"/>
        <s v="0053"/>
        <s v="0054"/>
        <s v="0055"/>
        <s v="0056"/>
        <s v="0057"/>
        <s v="0058"/>
        <s v="0059"/>
        <s v="0060"/>
        <s v="0061"/>
        <s v="0062"/>
        <s v="0063"/>
        <s v="0064"/>
        <s v="0065"/>
        <s v="0066"/>
        <s v="0067"/>
        <s v="0068"/>
        <s v="0069"/>
        <s v="0070"/>
        <s v="0071"/>
        <s v="0072"/>
        <s v="0073"/>
        <s v="0074"/>
        <s v="0075"/>
        <s v="0076"/>
        <s v="0077"/>
        <s v="0078"/>
        <s v="0079"/>
        <s v="0080"/>
        <s v="0081"/>
        <s v="0082"/>
        <s v="0083"/>
        <s v="0084"/>
        <s v="0085"/>
        <s v="0086"/>
        <s v="0087"/>
        <s v="0088"/>
        <s v="0089"/>
        <s v="0090"/>
        <s v="0091"/>
        <s v="0092"/>
        <s v="0093"/>
        <s v="0094"/>
        <s v="0095"/>
        <s v="0096"/>
        <s v="0097"/>
        <s v="0098"/>
        <s v="0099"/>
        <s v="0100"/>
        <s v="0101"/>
        <s v="0102"/>
        <s v="0103"/>
        <s v="0104"/>
        <s v="0105"/>
        <s v="0106"/>
        <s v="0107"/>
        <s v="0108"/>
        <s v="0109"/>
        <s v="0110"/>
        <s v="0111"/>
        <s v="0112"/>
        <s v="0113"/>
        <s v="0114"/>
        <s v="0115"/>
        <s v="0116"/>
        <s v="0117"/>
        <s v="0118"/>
        <s v="0119"/>
        <s v="0120"/>
        <s v="0121"/>
        <s v="0122"/>
        <s v="0123"/>
        <s v="0124"/>
        <s v="0125"/>
        <s v="0126"/>
        <s v="0127"/>
        <s v="0128"/>
        <s v="0129"/>
        <s v="0130"/>
        <s v="0131"/>
        <s v="0132"/>
        <s v="0133"/>
        <s v="0134"/>
        <s v="0135"/>
        <s v="0136"/>
        <s v="0137"/>
        <s v="0138"/>
        <s v="0139"/>
        <s v="0140"/>
        <s v="0141"/>
        <s v="0142"/>
        <s v="0143"/>
        <s v="0144"/>
        <s v="0145"/>
        <s v="0146"/>
        <s v="0147"/>
        <s v="0148"/>
        <s v="0149"/>
        <s v="0150"/>
        <s v="0151"/>
        <s v="0152"/>
        <s v="0153"/>
        <s v="0154"/>
        <s v="0155"/>
        <s v="0156"/>
        <s v="0157"/>
        <s v="0158"/>
        <s v="0159"/>
        <s v="0160"/>
        <s v="0161"/>
        <s v="0162"/>
        <s v="0163"/>
        <s v="0164"/>
        <s v="0165"/>
        <s v="0166"/>
        <s v="0167"/>
        <s v="0168"/>
        <s v="0169"/>
        <s v="0170"/>
        <s v="0171"/>
        <s v="0172"/>
        <s v="0173"/>
        <s v="0174"/>
        <s v="0175"/>
        <s v="0176"/>
        <s v="0177"/>
        <s v="0178"/>
        <s v="0179"/>
        <s v="0180"/>
        <s v="0181"/>
        <s v="0182"/>
        <s v="0183"/>
        <s v="0184"/>
        <s v="0185"/>
        <s v="0186"/>
        <s v="0187"/>
        <s v="0188"/>
        <s v="0189"/>
        <s v="0190"/>
        <s v="0191"/>
        <s v="0192"/>
        <s v="0193"/>
        <s v="0194"/>
        <s v="0195"/>
        <s v="0196"/>
        <s v="0197"/>
        <s v="0198"/>
        <s v="0199"/>
        <s v="0200"/>
        <s v="0201"/>
        <s v="0202"/>
        <s v="0203"/>
        <s v="0204"/>
        <s v="0205"/>
        <s v="0206"/>
        <s v="0207"/>
        <s v="0208"/>
        <s v="0209"/>
        <s v="0210"/>
        <s v="0211"/>
        <s v="0212"/>
        <s v="0213"/>
        <s v="0214"/>
        <s v="0215"/>
        <s v="0216"/>
        <s v="0217"/>
        <s v="0218"/>
        <s v="0219"/>
        <s v="0220"/>
        <s v="0221"/>
        <s v="0222"/>
        <s v="0223"/>
        <s v="0224"/>
        <s v="0225"/>
        <s v="0226"/>
        <s v="0227"/>
        <s v="0228"/>
        <s v="0229"/>
        <s v="0230"/>
        <s v="0231"/>
        <s v="0232"/>
        <s v="0233"/>
        <s v="0234"/>
        <s v="0235"/>
        <s v="0236"/>
        <s v="0237"/>
        <s v="0238"/>
        <s v="0239"/>
        <s v="0240"/>
        <s v="0241"/>
        <s v="0242"/>
        <s v="0243"/>
        <s v="0244"/>
        <s v="0245"/>
        <s v="0246"/>
        <s v="0247"/>
        <s v="0248"/>
        <s v="0249"/>
        <s v="0250"/>
        <s v="0251"/>
        <s v="0252"/>
        <s v="0253"/>
        <s v="0254"/>
        <s v="0255"/>
        <s v="0256"/>
        <s v="0257"/>
        <s v="0258"/>
        <s v="0259"/>
        <s v="0260"/>
        <s v="0261"/>
        <s v="0262"/>
        <s v="0263"/>
        <s v="0264"/>
        <s v="0265"/>
        <s v="0266"/>
        <s v="0267"/>
        <s v="0268"/>
        <s v="0269"/>
        <s v="0270"/>
        <s v="0271"/>
        <s v="0272"/>
        <s v="0273"/>
        <s v="0274"/>
        <s v="0275"/>
        <s v="0276"/>
        <s v="0277"/>
        <s v="0278"/>
        <s v="0279"/>
        <s v="0280"/>
        <s v="0281"/>
        <s v="0282"/>
        <s v="0283"/>
        <s v="0284"/>
        <s v="0285"/>
        <s v="0286"/>
        <s v="0287"/>
        <s v="0288"/>
        <s v="0289"/>
        <s v="0290"/>
        <s v="0291"/>
        <s v="0292"/>
        <s v="0293"/>
        <s v="0294"/>
        <s v="0295"/>
        <s v="0296"/>
        <s v="0297"/>
        <s v="0298"/>
        <s v="0299"/>
        <s v="0300"/>
        <s v="0301"/>
        <s v="0302"/>
        <s v="0303"/>
        <s v="0304"/>
        <s v="0305"/>
        <s v="0306"/>
        <s v="0307"/>
        <s v="0308"/>
        <s v="0309"/>
        <s v="0310"/>
        <s v="0311"/>
        <s v="0312"/>
        <s v="0313"/>
        <s v="0314"/>
        <s v="0315"/>
        <s v="0316"/>
        <s v="0317"/>
        <s v="0318"/>
        <s v="0319"/>
        <s v="0320"/>
        <s v="0321"/>
        <s v="0322"/>
        <s v="0323"/>
        <s v="0324"/>
        <s v="0325"/>
        <s v="0326"/>
        <s v="0327"/>
        <s v="0328"/>
        <s v="0329"/>
        <s v="0330"/>
        <s v="0331"/>
        <s v="0332"/>
        <s v="0333"/>
        <s v="0334"/>
        <s v="0335"/>
        <s v="0336"/>
        <s v="0337"/>
        <s v="0338"/>
        <s v="0339"/>
        <s v="0340"/>
        <s v="0341"/>
        <s v="0342"/>
        <s v="0343"/>
        <s v="0344"/>
        <s v="0345"/>
        <s v="0346"/>
        <s v="0347"/>
        <s v="0348"/>
        <s v="0349"/>
        <s v="0350"/>
        <s v="0351"/>
        <s v="0352"/>
        <s v="0353"/>
        <s v="0354"/>
        <s v="0355"/>
        <s v="0356"/>
        <s v="0357"/>
        <s v="0358"/>
        <s v="0359"/>
        <s v="0360"/>
        <s v="0361"/>
        <s v="0362"/>
        <s v="0363"/>
        <s v="0364"/>
        <s v="0365"/>
        <s v="0366"/>
        <s v="0367"/>
        <s v="0368"/>
        <s v="0369"/>
        <s v="0370"/>
        <s v="0371"/>
        <s v="0372"/>
        <s v="0373"/>
        <s v="0374"/>
        <s v="0375"/>
        <s v="0376"/>
        <s v="0377"/>
        <s v="0378"/>
        <s v="0379"/>
        <s v="0380"/>
        <s v="0381"/>
        <s v="0382"/>
        <s v="0383"/>
        <s v="0384"/>
        <s v="0385"/>
        <s v="0386"/>
        <s v="0387"/>
        <s v="0388"/>
        <s v="0389"/>
        <s v="0390"/>
        <s v="0391"/>
        <s v="0392"/>
        <s v="0393"/>
        <s v="0394"/>
        <s v="0395"/>
        <s v="0396"/>
        <s v="0397"/>
        <s v="0398"/>
        <s v="0399"/>
        <s v="0400"/>
        <s v="0401"/>
        <s v="0402"/>
        <s v="0403"/>
        <s v="0404"/>
        <s v="0405"/>
        <s v="0406"/>
        <s v="0407"/>
        <s v="0408"/>
        <s v="0409"/>
        <s v="0410"/>
        <s v="0411"/>
        <s v="0412"/>
        <s v="0413"/>
        <s v="0414"/>
        <s v="0415"/>
        <s v="0416"/>
        <s v="0417"/>
        <s v="0418"/>
        <s v="0419"/>
        <s v="0420"/>
        <s v="0421"/>
        <s v="0422"/>
        <s v="0423"/>
        <s v="0424"/>
        <s v="0425"/>
        <s v="0426"/>
        <s v="0427"/>
        <s v="0428"/>
        <s v="0429"/>
        <s v="0430"/>
        <s v="0431"/>
        <s v="0432"/>
        <s v="0433"/>
        <s v="0434"/>
        <s v="0435"/>
        <s v="0436"/>
        <s v="0437"/>
        <s v="0438"/>
        <s v="0439"/>
        <s v="0440"/>
        <s v="0441"/>
        <s v="0442"/>
        <s v="0443"/>
        <s v="0444"/>
        <s v="0445"/>
        <s v="0446"/>
        <s v="0447"/>
        <s v="0448"/>
        <s v="0449"/>
        <s v="0450"/>
        <s v="0451"/>
        <s v="0452"/>
        <s v="0453"/>
        <s v="0454"/>
        <s v="0455"/>
        <s v="0456"/>
        <s v="0457"/>
        <s v="0458"/>
        <s v="0459"/>
        <s v="0460"/>
        <s v="0461"/>
        <s v="0462"/>
        <s v="0463"/>
        <s v="0464"/>
        <s v="0465"/>
        <s v="0466"/>
        <s v="0467"/>
        <s v="0468"/>
        <s v="0469"/>
        <s v="0470"/>
        <s v="0471"/>
        <s v="0472"/>
        <s v="0473"/>
        <s v="0474"/>
        <s v="0475"/>
        <s v="0476"/>
        <s v="0477"/>
        <s v="0478"/>
        <s v="0479"/>
        <s v="0480"/>
        <s v="0481"/>
        <s v="0482"/>
        <s v="0483"/>
        <s v="0484"/>
        <s v="0485"/>
        <s v="0486"/>
        <s v="0487"/>
        <s v="0488"/>
        <s v="0489"/>
        <s v="0490"/>
        <s v="0491"/>
        <s v="0492"/>
        <s v="0493"/>
        <s v="0494"/>
        <s v="0495"/>
        <s v="0496"/>
        <s v="0497"/>
        <s v="0498"/>
        <s v="0499"/>
        <s v="0500"/>
        <s v="0501"/>
        <s v="0502"/>
        <s v="0503"/>
        <s v="0504"/>
        <s v="0505"/>
        <s v="0506"/>
        <s v="0507"/>
        <s v="0508"/>
        <s v="0509"/>
        <s v="0510"/>
        <s v="0511"/>
        <s v="0512"/>
        <s v="0513"/>
        <s v="0514"/>
        <s v="0515"/>
        <s v="0516"/>
        <s v="0517"/>
        <s v="0518"/>
        <s v="0519"/>
        <s v="0520"/>
        <s v="0521"/>
        <s v="0522"/>
        <s v="0523"/>
        <s v="0524"/>
        <s v="0525"/>
        <s v="0526"/>
        <s v="0527"/>
        <s v="0528"/>
        <s v="0529"/>
        <s v="0530"/>
        <s v="0531"/>
        <s v="0532"/>
        <s v="0533"/>
        <s v="0534"/>
        <s v="0535"/>
        <s v="0536"/>
        <s v="0537"/>
        <s v="0538"/>
        <s v="0539"/>
        <s v="0540"/>
        <s v="0541"/>
        <s v="0542"/>
        <s v="0543"/>
        <s v="0544"/>
        <s v="0545"/>
        <s v="0546"/>
        <s v="0547"/>
        <s v="0548"/>
        <s v="0549"/>
        <s v="0550"/>
        <s v="0551"/>
        <s v="0552"/>
        <s v="0553"/>
        <s v="0554"/>
        <s v="0555"/>
        <s v="0556"/>
        <s v="0557"/>
        <s v="0558"/>
        <s v="0559"/>
        <s v="0560"/>
        <s v="0561"/>
        <s v="0562"/>
        <s v="0563"/>
        <s v="0564"/>
        <s v="0565"/>
        <s v="0566"/>
        <s v="0567"/>
        <s v="0568"/>
        <s v="0569"/>
        <s v="0570"/>
        <s v="0571"/>
        <s v="0572"/>
        <s v="0573"/>
        <s v="0574"/>
        <s v="0575"/>
        <s v="0576"/>
        <s v="0577"/>
        <s v="0578"/>
        <s v="0579"/>
        <s v="0580"/>
        <s v="0581"/>
        <s v="0582"/>
        <s v="0583"/>
        <s v="0584"/>
        <s v="0585"/>
        <s v="0586"/>
        <s v="0587"/>
        <s v="0588"/>
        <s v="0589"/>
        <s v="0590"/>
        <s v="0591"/>
        <s v="0592"/>
        <s v="0593"/>
        <s v="0594"/>
        <s v="0595"/>
        <s v="0596"/>
        <s v="0597"/>
        <s v="0598"/>
        <s v="0599"/>
        <s v="0600"/>
        <s v="0601"/>
        <s v="0602"/>
        <s v="0603"/>
        <s v="0604"/>
        <s v="0605"/>
        <s v="0606"/>
        <s v="0607"/>
        <s v="0608"/>
        <s v="0609"/>
        <s v="0610"/>
        <s v="0611"/>
        <s v="0612"/>
        <s v="0613"/>
        <s v="0614"/>
        <s v="0615"/>
        <s v="0616"/>
        <s v="0617"/>
        <s v="0618"/>
        <s v="0619"/>
        <s v="0620"/>
        <s v="0621"/>
        <s v="0622"/>
        <s v="0623"/>
        <s v="0624"/>
        <s v="0625"/>
        <s v="0626"/>
        <s v="0627"/>
        <s v="0628"/>
        <s v="0629"/>
        <s v="0630"/>
        <s v="0631"/>
        <s v="0632"/>
        <s v="0633"/>
        <s v="0634"/>
        <s v="0635"/>
        <s v="0636"/>
        <s v="0637"/>
        <s v="0638"/>
        <s v="0639"/>
        <s v="0640"/>
        <s v="0641"/>
        <s v="0642"/>
        <s v="0643"/>
        <s v="0644"/>
        <s v="0645"/>
        <s v="0646"/>
        <s v="0647"/>
        <s v="0648"/>
        <s v="0649"/>
        <s v="0650"/>
        <s v="0651"/>
        <s v="0652"/>
        <s v="0653"/>
        <s v="0654"/>
        <s v="0655"/>
        <s v="0656"/>
        <s v="0657"/>
        <s v="0658"/>
        <s v="0659"/>
        <s v="0660"/>
        <s v="0661"/>
        <s v="0662"/>
        <s v="0663"/>
        <s v="0664"/>
        <s v="0665"/>
        <s v="0666"/>
        <s v="0667"/>
        <s v="0668"/>
        <s v="0669"/>
        <s v="0670"/>
        <s v="0671"/>
        <s v="0672"/>
        <s v="0673"/>
        <s v="0674"/>
        <s v="0675"/>
        <s v="0676"/>
        <s v="0677"/>
        <s v="0678"/>
        <s v="0679"/>
        <s v="0680"/>
        <s v="0681"/>
        <s v="0682"/>
        <s v="0683"/>
        <s v="0684"/>
        <s v="0685"/>
        <s v="0686"/>
        <s v="0687"/>
        <s v="0688"/>
        <s v="0689"/>
        <s v="0690"/>
        <s v="0691"/>
        <s v="0692"/>
        <s v="0693"/>
        <s v="0694"/>
        <s v="0695"/>
        <s v="0696"/>
        <s v="0697"/>
        <s v="0698"/>
        <s v="0699"/>
        <s v="0700"/>
        <s v="0701"/>
        <s v="0702"/>
        <s v="0703"/>
        <s v="0704"/>
        <s v="0705"/>
        <s v="0706"/>
        <s v="0707"/>
        <s v="0708"/>
        <s v="0709"/>
        <s v="0710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7"/>
        <s v="0728"/>
        <s v="0729"/>
        <s v="0730"/>
        <s v="0731"/>
        <s v="0732"/>
        <s v="0733"/>
        <s v="0734"/>
        <s v="0735"/>
        <s v="0736"/>
        <s v="0737"/>
        <s v="0738"/>
        <s v="0739"/>
        <s v="0740"/>
        <s v="0741"/>
        <s v="0742"/>
        <s v="0743"/>
        <s v="0744"/>
        <s v="0745"/>
        <s v="0746"/>
        <s v="0747"/>
        <s v="0748"/>
        <s v="0749"/>
        <s v="0750"/>
        <s v="0751"/>
        <s v="0752"/>
        <s v="0753"/>
        <s v="0754"/>
        <s v="0755"/>
        <s v="0756"/>
        <s v="0757"/>
        <s v="0758"/>
        <s v="0759"/>
        <s v="0760"/>
        <s v="0761"/>
        <s v="0762"/>
        <s v="0763"/>
        <s v="0764"/>
        <s v="0765"/>
        <s v="0766"/>
        <s v="0767"/>
        <s v="0768"/>
        <s v="0769"/>
        <s v="0770"/>
        <s v="0771"/>
        <s v="0772"/>
        <s v="0773"/>
        <s v="0774"/>
        <s v="0775"/>
        <s v="0776"/>
        <s v="0777"/>
        <s v="0778"/>
        <s v="0779"/>
        <s v="0780"/>
        <s v="0781"/>
        <s v="0782"/>
        <s v="0783"/>
        <s v="0784"/>
        <s v="0785"/>
        <s v="0786"/>
        <s v="0787"/>
        <s v="0788"/>
        <s v="0789"/>
        <s v="0790"/>
        <s v="0791"/>
        <s v="0792"/>
        <s v="0793"/>
        <s v="0794"/>
        <s v="0795"/>
        <s v="0796"/>
        <s v="0797"/>
        <s v="0798"/>
        <s v="0799"/>
        <s v="0800"/>
        <s v="0801"/>
        <s v="0802"/>
        <s v="0803"/>
        <s v="0804"/>
        <s v="0805"/>
        <s v="0806"/>
        <s v="0807"/>
        <s v="0808"/>
        <s v="0809"/>
        <s v="0810"/>
        <s v="0811"/>
        <s v="0812"/>
        <s v="0813"/>
        <s v="0814"/>
        <s v="0815"/>
        <s v="0816"/>
        <s v="0817"/>
        <s v="0818"/>
        <s v="0819"/>
        <s v="08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0">
  <r>
    <x v="0"/>
    <x v="0"/>
    <s v="Unidad"/>
    <n v="48"/>
    <n v="48"/>
    <n v="48"/>
    <n v="48"/>
    <n v="192"/>
    <n v="2344.66"/>
    <n v="450174.71999999997"/>
    <m/>
    <s v="COMPRA MENOR"/>
    <m/>
    <m/>
    <s v="TRIMESTRAL"/>
    <m/>
    <x v="0"/>
    <x v="0"/>
  </r>
  <r>
    <x v="0"/>
    <x v="1"/>
    <s v="Unidad"/>
    <n v="1"/>
    <n v="0"/>
    <n v="1"/>
    <n v="0"/>
    <n v="2"/>
    <n v="638"/>
    <n v="1276"/>
    <m/>
    <s v="COMPRA MENOR"/>
    <m/>
    <m/>
    <s v="TRIMESTRAL"/>
    <m/>
    <x v="0"/>
    <x v="1"/>
  </r>
  <r>
    <x v="1"/>
    <x v="2"/>
    <s v="Unidad"/>
    <n v="76"/>
    <n v="76"/>
    <n v="76"/>
    <n v="76"/>
    <n v="304"/>
    <n v="88.5"/>
    <n v="26904"/>
    <m/>
    <s v="COMPRA DIRECTA"/>
    <m/>
    <m/>
    <s v="SEMESTRAL"/>
    <m/>
    <x v="1"/>
    <x v="2"/>
  </r>
  <r>
    <x v="1"/>
    <x v="3"/>
    <s v="Unidad"/>
    <n v="22"/>
    <n v="22"/>
    <n v="22"/>
    <n v="23"/>
    <n v="89"/>
    <n v="120"/>
    <n v="10680"/>
    <m/>
    <s v="COMPRA DIRECTA"/>
    <m/>
    <m/>
    <s v="SEMESTRAL"/>
    <m/>
    <x v="1"/>
    <x v="3"/>
  </r>
  <r>
    <x v="1"/>
    <x v="4"/>
    <s v="Unidad"/>
    <n v="1"/>
    <n v="1"/>
    <n v="1"/>
    <n v="2"/>
    <n v="5"/>
    <n v="525"/>
    <n v="2625"/>
    <m/>
    <s v="COMPRA DIRECTA"/>
    <m/>
    <m/>
    <s v="SEMESTRAL"/>
    <m/>
    <x v="1"/>
    <x v="4"/>
  </r>
  <r>
    <x v="1"/>
    <x v="5"/>
    <s v="Unidad"/>
    <n v="1"/>
    <n v="1"/>
    <n v="1"/>
    <n v="2"/>
    <n v="5"/>
    <n v="590"/>
    <n v="2950"/>
    <m/>
    <s v="COMPRA DIRECTA"/>
    <m/>
    <m/>
    <s v="SEMESTRAL"/>
    <m/>
    <x v="1"/>
    <x v="5"/>
  </r>
  <r>
    <x v="1"/>
    <x v="6"/>
    <s v="Unidad"/>
    <n v="5"/>
    <n v="5"/>
    <n v="5"/>
    <n v="5"/>
    <n v="20"/>
    <n v="221.25"/>
    <n v="4425"/>
    <m/>
    <s v="COMPRA DIRECTA"/>
    <m/>
    <m/>
    <s v="SEMESTRAL"/>
    <m/>
    <x v="1"/>
    <x v="6"/>
  </r>
  <r>
    <x v="2"/>
    <x v="7"/>
    <s v="Unidad"/>
    <n v="0"/>
    <n v="6"/>
    <n v="3"/>
    <n v="2"/>
    <n v="11"/>
    <n v="5700"/>
    <n v="62700"/>
    <m/>
    <s v="COMPARACIÓN DE PRECIOS"/>
    <m/>
    <m/>
    <s v="SEMESTRAL"/>
    <m/>
    <x v="2"/>
    <x v="7"/>
  </r>
  <r>
    <x v="2"/>
    <x v="8"/>
    <s v="Unidad"/>
    <n v="0"/>
    <n v="38"/>
    <n v="19"/>
    <n v="18"/>
    <n v="75"/>
    <n v="4200"/>
    <n v="315000"/>
    <m/>
    <s v="COMPARACIÓN DE PRECIOS"/>
    <m/>
    <m/>
    <s v="SEMESTRAL"/>
    <m/>
    <x v="2"/>
    <x v="8"/>
  </r>
  <r>
    <x v="2"/>
    <x v="9"/>
    <s v="Unidad"/>
    <n v="0"/>
    <n v="10"/>
    <n v="5"/>
    <n v="3"/>
    <n v="18"/>
    <n v="5400"/>
    <n v="97200"/>
    <m/>
    <s v="COMPARACIÓN DE PRECIOS"/>
    <m/>
    <m/>
    <s v="SEMESTRAL"/>
    <m/>
    <x v="2"/>
    <x v="9"/>
  </r>
  <r>
    <x v="2"/>
    <x v="10"/>
    <s v="Unidad"/>
    <n v="0"/>
    <n v="0"/>
    <n v="5"/>
    <n v="0"/>
    <n v="5"/>
    <n v="14696.17"/>
    <n v="73480.850000000006"/>
    <m/>
    <s v="COMPARACIÓN DE PRECIOS"/>
    <m/>
    <m/>
    <s v="SEMESTRAL"/>
    <m/>
    <x v="2"/>
    <x v="10"/>
  </r>
  <r>
    <x v="2"/>
    <x v="11"/>
    <s v="Unidad"/>
    <n v="0"/>
    <n v="15"/>
    <n v="0"/>
    <n v="0"/>
    <n v="15"/>
    <n v="3675.65"/>
    <n v="55134.75"/>
    <n v="3165859.75"/>
    <s v="COMPARACIÓN DE PRECIOS"/>
    <m/>
    <m/>
    <s v="SEMESTRAL"/>
    <m/>
    <x v="2"/>
    <x v="11"/>
  </r>
  <r>
    <x v="3"/>
    <x v="12"/>
    <s v="Unidad"/>
    <n v="32"/>
    <n v="32"/>
    <n v="32"/>
    <n v="33"/>
    <n v="129"/>
    <n v="336.3"/>
    <n v="43382.700000000004"/>
    <m/>
    <s v="COMPARACIÓN DE PRECIOS"/>
    <m/>
    <m/>
    <s v="SEMESTRAL"/>
    <m/>
    <x v="3"/>
    <x v="12"/>
  </r>
  <r>
    <x v="3"/>
    <x v="13"/>
    <s v="Caja"/>
    <n v="18"/>
    <n v="18"/>
    <n v="18"/>
    <n v="16"/>
    <n v="70"/>
    <n v="274.94"/>
    <n v="19245.8"/>
    <m/>
    <s v="COMPARACIÓN DE PRECIOS"/>
    <m/>
    <m/>
    <s v="SEMESTRAL"/>
    <m/>
    <x v="3"/>
    <x v="13"/>
  </r>
  <r>
    <x v="3"/>
    <x v="14"/>
    <s v="Caja"/>
    <n v="11"/>
    <n v="11"/>
    <n v="11"/>
    <n v="11"/>
    <n v="44"/>
    <n v="389.4"/>
    <n v="17133.599999999999"/>
    <m/>
    <s v="COMPARACIÓN DE PRECIOS"/>
    <m/>
    <m/>
    <s v="SEMESTRAL"/>
    <m/>
    <x v="3"/>
    <x v="14"/>
  </r>
  <r>
    <x v="3"/>
    <x v="15"/>
    <s v="Paquete"/>
    <n v="7"/>
    <n v="7"/>
    <n v="7"/>
    <n v="8"/>
    <n v="29"/>
    <n v="171.1"/>
    <n v="4961.8999999999996"/>
    <m/>
    <s v="COMPARACIÓN DE PRECIOS"/>
    <m/>
    <m/>
    <s v="SEMESTRAL"/>
    <m/>
    <x v="3"/>
    <x v="15"/>
  </r>
  <r>
    <x v="3"/>
    <x v="16"/>
    <s v="Unidad"/>
    <n v="194"/>
    <n v="194"/>
    <n v="194"/>
    <n v="192"/>
    <n v="774"/>
    <n v="18.88"/>
    <n v="14613.119999999999"/>
    <m/>
    <s v="COMPARACIÓN DE PRECIOS"/>
    <m/>
    <m/>
    <s v="SEMESTRAL"/>
    <m/>
    <x v="3"/>
    <x v="16"/>
  </r>
  <r>
    <x v="3"/>
    <x v="17"/>
    <s v="Unidad"/>
    <n v="328"/>
    <n v="328"/>
    <n v="328"/>
    <n v="326"/>
    <n v="1310"/>
    <n v="58.41"/>
    <n v="76517.099999999991"/>
    <m/>
    <s v="COMPARACIÓN DE PRECIOS"/>
    <m/>
    <m/>
    <s v="SEMESTRAL"/>
    <m/>
    <x v="3"/>
    <x v="17"/>
  </r>
  <r>
    <x v="3"/>
    <x v="18"/>
    <s v="Unidad"/>
    <n v="316"/>
    <n v="316"/>
    <n v="316"/>
    <n v="314"/>
    <n v="1262"/>
    <n v="121.54"/>
    <n v="153383.48000000001"/>
    <m/>
    <s v="COMPARACIÓN DE PRECIOS"/>
    <m/>
    <m/>
    <s v="SEMESTRAL"/>
    <m/>
    <x v="3"/>
    <x v="18"/>
  </r>
  <r>
    <x v="3"/>
    <x v="19"/>
    <s v="Paquete"/>
    <n v="355"/>
    <n v="355"/>
    <n v="355"/>
    <n v="353"/>
    <n v="1418"/>
    <n v="82.6"/>
    <n v="117126.79999999999"/>
    <m/>
    <s v="COMPARACIÓN DE PRECIOS"/>
    <m/>
    <m/>
    <s v="SEMESTRAL"/>
    <m/>
    <x v="3"/>
    <x v="19"/>
  </r>
  <r>
    <x v="3"/>
    <x v="20"/>
    <s v="Unidad"/>
    <n v="10650"/>
    <n v="10650"/>
    <n v="10650"/>
    <n v="10651"/>
    <n v="42601"/>
    <n v="62.54"/>
    <n v="2664266.54"/>
    <m/>
    <s v="COMPARACIÓN DE PRECIOS"/>
    <m/>
    <m/>
    <s v="SEMESTRAL"/>
    <m/>
    <x v="3"/>
    <x v="20"/>
  </r>
  <r>
    <x v="3"/>
    <x v="21"/>
    <s v="Unidad"/>
    <n v="14"/>
    <n v="14"/>
    <n v="14"/>
    <n v="12"/>
    <n v="54"/>
    <n v="1.74"/>
    <n v="93.96"/>
    <m/>
    <s v="COMPARACIÓN DE PRECIOS"/>
    <m/>
    <m/>
    <s v="SEMESTRAL"/>
    <m/>
    <x v="3"/>
    <x v="21"/>
  </r>
  <r>
    <x v="3"/>
    <x v="22"/>
    <s v="Paquete"/>
    <n v="37"/>
    <n v="37"/>
    <n v="37"/>
    <n v="38"/>
    <n v="149"/>
    <n v="40"/>
    <n v="5960"/>
    <m/>
    <s v="COMPARACIÓN DE PRECIOS"/>
    <m/>
    <m/>
    <s v="SEMESTRAL"/>
    <m/>
    <x v="3"/>
    <x v="22"/>
  </r>
  <r>
    <x v="3"/>
    <x v="23"/>
    <s v="Paquete"/>
    <n v="19"/>
    <n v="19"/>
    <n v="19"/>
    <n v="19"/>
    <n v="76"/>
    <n v="229.68"/>
    <n v="17455.68"/>
    <m/>
    <s v="COMPARACIÓN DE PRECIOS"/>
    <m/>
    <m/>
    <s v="SEMESTRAL"/>
    <m/>
    <x v="3"/>
    <x v="23"/>
  </r>
  <r>
    <x v="3"/>
    <x v="24"/>
    <s v="Unidad"/>
    <n v="504"/>
    <n v="504"/>
    <n v="2504"/>
    <n v="517"/>
    <n v="4029"/>
    <n v="28.1"/>
    <n v="113214.90000000001"/>
    <m/>
    <s v="COMPARACIÓN DE PRECIOS"/>
    <m/>
    <m/>
    <s v="SEMESTRAL"/>
    <m/>
    <x v="3"/>
    <x v="24"/>
  </r>
  <r>
    <x v="3"/>
    <x v="25"/>
    <s v="Paquete"/>
    <n v="4"/>
    <n v="4"/>
    <n v="4"/>
    <n v="3"/>
    <n v="15"/>
    <n v="44.84"/>
    <n v="672.6"/>
    <m/>
    <s v="COMPARACIÓN DE PRECIOS"/>
    <m/>
    <m/>
    <s v="SEMESTRAL"/>
    <m/>
    <x v="3"/>
    <x v="25"/>
  </r>
  <r>
    <x v="3"/>
    <x v="26"/>
    <s v="Unidad"/>
    <n v="2"/>
    <n v="2"/>
    <n v="2"/>
    <n v="2"/>
    <n v="8"/>
    <n v="148.19"/>
    <n v="1185.52"/>
    <m/>
    <s v="COMPARACIÓN DE PRECIOS"/>
    <m/>
    <m/>
    <s v="SEMESTRAL"/>
    <m/>
    <x v="3"/>
    <x v="26"/>
  </r>
  <r>
    <x v="3"/>
    <x v="27"/>
    <s v="Unidad"/>
    <n v="1224"/>
    <n v="1224"/>
    <n v="1224"/>
    <n v="1223"/>
    <n v="4895"/>
    <n v="1.95"/>
    <n v="9545.25"/>
    <m/>
    <s v="COMPARACIÓN DE PRECIOS"/>
    <m/>
    <m/>
    <s v="SEMESTRAL"/>
    <m/>
    <x v="3"/>
    <x v="27"/>
  </r>
  <r>
    <x v="3"/>
    <x v="28"/>
    <s v="Unidad"/>
    <n v="10"/>
    <n v="10"/>
    <n v="10"/>
    <n v="10"/>
    <n v="40"/>
    <n v="76.430000000000007"/>
    <n v="3057.2000000000003"/>
    <m/>
    <s v="COMPARACIÓN DE PRECIOS"/>
    <m/>
    <m/>
    <s v="SEMESTRAL"/>
    <m/>
    <x v="3"/>
    <x v="28"/>
  </r>
  <r>
    <x v="3"/>
    <x v="29"/>
    <s v="Paquete"/>
    <n v="5"/>
    <n v="5"/>
    <n v="5"/>
    <n v="5"/>
    <n v="20"/>
    <n v="825.41"/>
    <n v="16508.2"/>
    <m/>
    <s v="COMPARACIÓN DE PRECIOS"/>
    <m/>
    <m/>
    <s v="SEMESTRAL"/>
    <m/>
    <x v="3"/>
    <x v="29"/>
  </r>
  <r>
    <x v="3"/>
    <x v="30"/>
    <s v="Unidad"/>
    <n v="14"/>
    <n v="14"/>
    <n v="14"/>
    <n v="12"/>
    <n v="54"/>
    <n v="183.49"/>
    <n v="9908.4600000000009"/>
    <m/>
    <s v="COMPARACIÓN DE PRECIOS"/>
    <m/>
    <m/>
    <s v="SEMESTRAL"/>
    <m/>
    <x v="3"/>
    <x v="30"/>
  </r>
  <r>
    <x v="3"/>
    <x v="31"/>
    <s v="Unidad"/>
    <n v="3"/>
    <n v="3"/>
    <n v="3"/>
    <n v="2"/>
    <n v="11"/>
    <n v="112.52"/>
    <n v="1237.72"/>
    <m/>
    <s v="COMPARACIÓN DE PRECIOS"/>
    <m/>
    <m/>
    <s v="SEMESTRAL"/>
    <m/>
    <x v="3"/>
    <x v="31"/>
  </r>
  <r>
    <x v="3"/>
    <x v="32"/>
    <s v="Unidad"/>
    <n v="4378"/>
    <n v="4378"/>
    <n v="4378"/>
    <n v="4379"/>
    <n v="17513"/>
    <n v="2.23"/>
    <n v="39053.99"/>
    <m/>
    <s v="COMPARACIÓN DE PRECIOS"/>
    <m/>
    <m/>
    <s v="SEMESTRAL"/>
    <m/>
    <x v="3"/>
    <x v="32"/>
  </r>
  <r>
    <x v="3"/>
    <x v="33"/>
    <s v="Paquete"/>
    <n v="318"/>
    <n v="318"/>
    <n v="318"/>
    <n v="316"/>
    <n v="1270"/>
    <n v="620.99"/>
    <n v="788657.3"/>
    <m/>
    <s v="COMPARACIÓN DE PRECIOS"/>
    <m/>
    <m/>
    <s v="SEMESTRAL"/>
    <m/>
    <x v="3"/>
    <x v="33"/>
  </r>
  <r>
    <x v="3"/>
    <x v="34"/>
    <s v="Unidad"/>
    <n v="96"/>
    <n v="96"/>
    <n v="96"/>
    <n v="94"/>
    <n v="382"/>
    <n v="21.24"/>
    <n v="8113.6799999999994"/>
    <m/>
    <s v="COMPARACIÓN DE PRECIOS"/>
    <m/>
    <m/>
    <s v="SEMESTRAL"/>
    <m/>
    <x v="3"/>
    <x v="34"/>
  </r>
  <r>
    <x v="3"/>
    <x v="35"/>
    <s v="Unidad"/>
    <n v="93"/>
    <n v="93"/>
    <n v="93"/>
    <n v="92"/>
    <n v="371"/>
    <n v="32.450000000000003"/>
    <n v="12038.95"/>
    <m/>
    <s v="COMPARACIÓN DE PRECIOS"/>
    <m/>
    <m/>
    <s v="SEMESTRAL"/>
    <m/>
    <x v="3"/>
    <x v="35"/>
  </r>
  <r>
    <x v="3"/>
    <x v="36"/>
    <s v="Unidad"/>
    <n v="52"/>
    <n v="52"/>
    <n v="52"/>
    <n v="53"/>
    <n v="209"/>
    <n v="188.8"/>
    <n v="39459.200000000004"/>
    <m/>
    <s v="COMPARACIÓN DE PRECIOS"/>
    <m/>
    <m/>
    <s v="SEMESTRAL"/>
    <m/>
    <x v="3"/>
    <x v="36"/>
  </r>
  <r>
    <x v="3"/>
    <x v="37"/>
    <s v="Unidad"/>
    <n v="2152"/>
    <n v="2152"/>
    <n v="4152"/>
    <n v="2152"/>
    <n v="10608"/>
    <n v="32.5"/>
    <n v="344760"/>
    <m/>
    <s v="COMPARACIÓN DE PRECIOS"/>
    <m/>
    <m/>
    <s v="SEMESTRAL"/>
    <m/>
    <x v="3"/>
    <x v="37"/>
  </r>
  <r>
    <x v="3"/>
    <x v="38"/>
    <s v="Unidad"/>
    <n v="257"/>
    <n v="257"/>
    <n v="257"/>
    <n v="255"/>
    <n v="1026"/>
    <n v="15.93"/>
    <n v="16344.18"/>
    <m/>
    <s v="COMPARACIÓN DE PRECIOS"/>
    <m/>
    <m/>
    <s v="SEMESTRAL"/>
    <m/>
    <x v="3"/>
    <x v="38"/>
  </r>
  <r>
    <x v="3"/>
    <x v="39"/>
    <s v="Unidad"/>
    <n v="625"/>
    <n v="625"/>
    <n v="625"/>
    <n v="625"/>
    <n v="2500"/>
    <n v="5.18"/>
    <n v="12950"/>
    <m/>
    <s v="COMPARACIÓN DE PRECIOS"/>
    <m/>
    <m/>
    <s v="SEMESTRAL"/>
    <m/>
    <x v="3"/>
    <x v="39"/>
  </r>
  <r>
    <x v="3"/>
    <x v="40"/>
    <s v="Unidad"/>
    <n v="655"/>
    <n v="655"/>
    <n v="655"/>
    <n v="655"/>
    <n v="2620"/>
    <n v="3.07"/>
    <n v="8043.4"/>
    <m/>
    <s v="COMPARACIÓN DE PRECIOS"/>
    <m/>
    <m/>
    <s v="SEMESTRAL"/>
    <m/>
    <x v="3"/>
    <x v="40"/>
  </r>
  <r>
    <x v="3"/>
    <x v="41"/>
    <s v="Unidad"/>
    <n v="530"/>
    <n v="530"/>
    <n v="530"/>
    <n v="530"/>
    <n v="2120"/>
    <n v="2.63"/>
    <n v="5575.5999999999995"/>
    <m/>
    <s v="COMPARACIÓN DE PRECIOS"/>
    <m/>
    <m/>
    <s v="SEMESTRAL"/>
    <m/>
    <x v="3"/>
    <x v="41"/>
  </r>
  <r>
    <x v="3"/>
    <x v="42"/>
    <s v="Unidad"/>
    <n v="379"/>
    <n v="379"/>
    <n v="379"/>
    <n v="378"/>
    <n v="1515"/>
    <n v="1"/>
    <n v="1515"/>
    <m/>
    <s v="COMPARACIÓN DE PRECIOS"/>
    <m/>
    <m/>
    <s v="SEMESTRAL"/>
    <m/>
    <x v="3"/>
    <x v="42"/>
  </r>
  <r>
    <x v="3"/>
    <x v="43"/>
    <s v="Unidad"/>
    <n v="3"/>
    <n v="3"/>
    <n v="3"/>
    <n v="1"/>
    <n v="10"/>
    <n v="578.20000000000005"/>
    <n v="5782"/>
    <m/>
    <s v="COMPARACIÓN DE PRECIOS"/>
    <m/>
    <m/>
    <s v="SEMESTRAL"/>
    <m/>
    <x v="3"/>
    <x v="43"/>
  </r>
  <r>
    <x v="3"/>
    <x v="44"/>
    <s v="Caja"/>
    <n v="7"/>
    <n v="7"/>
    <n v="7"/>
    <n v="8"/>
    <n v="29"/>
    <n v="29"/>
    <n v="841"/>
    <m/>
    <s v="COMPARACIÓN DE PRECIOS"/>
    <m/>
    <m/>
    <s v="SEMESTRAL"/>
    <m/>
    <x v="3"/>
    <x v="44"/>
  </r>
  <r>
    <x v="3"/>
    <x v="45"/>
    <s v="Caja"/>
    <m/>
    <m/>
    <m/>
    <m/>
    <n v="800"/>
    <n v="112.1"/>
    <n v="89680"/>
    <m/>
    <s v="COMPARACIÓN DE PRECIOS"/>
    <m/>
    <m/>
    <s v="SEMESTRAL"/>
    <m/>
    <x v="3"/>
    <x v="45"/>
  </r>
  <r>
    <x v="4"/>
    <x v="46"/>
    <s v="Unidad"/>
    <n v="2"/>
    <m/>
    <m/>
    <m/>
    <n v="2"/>
    <n v="6000"/>
    <n v="12000"/>
    <m/>
    <s v="COMPRA DIRECTA"/>
    <m/>
    <m/>
    <s v="ANUAL"/>
    <m/>
    <x v="4"/>
    <x v="46"/>
  </r>
  <r>
    <x v="4"/>
    <x v="47"/>
    <s v="Unidad"/>
    <n v="2"/>
    <m/>
    <m/>
    <m/>
    <n v="2"/>
    <n v="9000"/>
    <n v="18000"/>
    <m/>
    <s v="COMPRA DIRECTA"/>
    <m/>
    <m/>
    <s v="ANUAL"/>
    <m/>
    <x v="4"/>
    <x v="47"/>
  </r>
  <r>
    <x v="4"/>
    <x v="48"/>
    <s v="Unidad"/>
    <m/>
    <n v="29"/>
    <m/>
    <n v="29"/>
    <n v="58"/>
    <n v="30000"/>
    <n v="1740000"/>
    <n v="45436840"/>
    <s v="COMPRA DIRECTA"/>
    <m/>
    <m/>
    <s v="ANUAL"/>
    <m/>
    <x v="4"/>
    <x v="48"/>
  </r>
  <r>
    <x v="4"/>
    <x v="49"/>
    <s v="Unidad"/>
    <n v="2"/>
    <m/>
    <m/>
    <m/>
    <n v="2"/>
    <n v="3000"/>
    <n v="6000"/>
    <m/>
    <s v="COMPRA DIRECTA"/>
    <m/>
    <m/>
    <s v="ANUAL"/>
    <m/>
    <x v="4"/>
    <x v="49"/>
  </r>
  <r>
    <x v="5"/>
    <x v="50"/>
    <s v="Unidad"/>
    <m/>
    <m/>
    <n v="4"/>
    <m/>
    <n v="4"/>
    <n v="1296000"/>
    <n v="5184000"/>
    <m/>
    <m/>
    <m/>
    <m/>
    <s v="SEMESTRAL"/>
    <s v="LICITACION PUBLICA"/>
    <x v="2"/>
    <x v="50"/>
  </r>
  <r>
    <x v="5"/>
    <x v="51"/>
    <s v="Unidad"/>
    <n v="2"/>
    <n v="0"/>
    <n v="0"/>
    <n v="0"/>
    <n v="2"/>
    <n v="2592000"/>
    <n v="5184000"/>
    <m/>
    <m/>
    <m/>
    <m/>
    <s v="SEMESTRAL"/>
    <s v="LICITACION PUBLICA"/>
    <x v="2"/>
    <x v="51"/>
  </r>
  <r>
    <x v="5"/>
    <x v="52"/>
    <s v="Unidad"/>
    <n v="0"/>
    <n v="4"/>
    <n v="0"/>
    <n v="0"/>
    <n v="4"/>
    <n v="3655000"/>
    <n v="14620000"/>
    <n v="33483590.98"/>
    <m/>
    <m/>
    <m/>
    <s v="SEMESTRAL"/>
    <s v="LICITACION PUBLICA"/>
    <x v="2"/>
    <x v="52"/>
  </r>
  <r>
    <x v="5"/>
    <x v="53"/>
    <s v="Unidad"/>
    <n v="0"/>
    <n v="5"/>
    <n v="0"/>
    <n v="0"/>
    <n v="5"/>
    <n v="2150000"/>
    <n v="10750000"/>
    <n v="18891198.48"/>
    <m/>
    <m/>
    <m/>
    <s v="SEMESTRAL"/>
    <s v="LICITACION PUBLICA"/>
    <x v="2"/>
    <x v="53"/>
  </r>
  <r>
    <x v="5"/>
    <x v="54"/>
    <s v="Unidad"/>
    <n v="0"/>
    <n v="0"/>
    <n v="1"/>
    <n v="0"/>
    <n v="1"/>
    <n v="2950000"/>
    <n v="2950000"/>
    <n v="8119590.9799999995"/>
    <m/>
    <m/>
    <m/>
    <s v="SEMESTRAL"/>
    <s v="LICITACION PUBLICA"/>
    <x v="2"/>
    <x v="54"/>
  </r>
  <r>
    <x v="5"/>
    <x v="55"/>
    <s v="Unidad"/>
    <n v="0"/>
    <n v="10"/>
    <n v="0"/>
    <n v="0"/>
    <n v="10"/>
    <n v="80000"/>
    <n v="800000"/>
    <n v="5192091.5999999996"/>
    <m/>
    <m/>
    <m/>
    <s v="SEMESTRAL"/>
    <s v="LICITACION PUBLICA"/>
    <x v="2"/>
    <x v="55"/>
  </r>
  <r>
    <x v="6"/>
    <x v="56"/>
    <s v="Unidad"/>
    <n v="2"/>
    <n v="2"/>
    <n v="2"/>
    <n v="1"/>
    <n v="7"/>
    <n v="600000"/>
    <n v="4200000"/>
    <n v="4392091.5999999996"/>
    <s v="COMPARACIÓN DE PRECIOS"/>
    <m/>
    <m/>
    <s v="TRIMESTRAL"/>
    <m/>
    <x v="5"/>
    <x v="56"/>
  </r>
  <r>
    <x v="7"/>
    <x v="57"/>
    <m/>
    <n v="5"/>
    <n v="5"/>
    <n v="5"/>
    <n v="5"/>
    <n v="20"/>
    <n v="142"/>
    <n v="2840"/>
    <m/>
    <s v="COMPRA MENOR"/>
    <m/>
    <m/>
    <s v="SEMESTRAL"/>
    <m/>
    <x v="6"/>
    <x v="57"/>
  </r>
  <r>
    <x v="7"/>
    <x v="58"/>
    <s v="Unidad"/>
    <n v="0"/>
    <n v="6"/>
    <n v="6"/>
    <n v="6"/>
    <n v="18"/>
    <n v="4932.45"/>
    <n v="88784.099999999991"/>
    <n v="189698.15999999997"/>
    <s v="COMPRA MENOR"/>
    <m/>
    <m/>
    <s v="SEMESTRAL"/>
    <m/>
    <x v="2"/>
    <x v="58"/>
  </r>
  <r>
    <x v="7"/>
    <x v="59"/>
    <s v="Unidad"/>
    <n v="0"/>
    <n v="4"/>
    <n v="4"/>
    <n v="4"/>
    <n v="12"/>
    <n v="5940"/>
    <n v="71280"/>
    <n v="101895.8"/>
    <s v="COMPRA MENOR"/>
    <m/>
    <m/>
    <s v="SEMESTRAL"/>
    <m/>
    <x v="2"/>
    <x v="59"/>
  </r>
  <r>
    <x v="8"/>
    <x v="60"/>
    <s v="Unidad"/>
    <n v="2"/>
    <n v="0"/>
    <n v="0"/>
    <n v="0"/>
    <n v="2"/>
    <n v="155.94"/>
    <n v="311.88"/>
    <m/>
    <s v="COMPRA DIRECTA"/>
    <m/>
    <m/>
    <s v="ANUAL"/>
    <m/>
    <x v="7"/>
    <x v="60"/>
  </r>
  <r>
    <x v="9"/>
    <x v="61"/>
    <s v="Unidad"/>
    <n v="2"/>
    <n v="0"/>
    <n v="0"/>
    <n v="0"/>
    <n v="2"/>
    <n v="187.5"/>
    <n v="375"/>
    <m/>
    <s v="COMPRA MENOR"/>
    <m/>
    <m/>
    <s v="SEMESTRAL"/>
    <m/>
    <x v="7"/>
    <x v="61"/>
  </r>
  <r>
    <x v="9"/>
    <x v="62"/>
    <s v="Unidad"/>
    <n v="1"/>
    <n v="1"/>
    <n v="1"/>
    <n v="2"/>
    <n v="5"/>
    <n v="1200"/>
    <n v="6000"/>
    <m/>
    <s v="COMPRA MENOR"/>
    <m/>
    <m/>
    <s v="SEMESTRAL"/>
    <m/>
    <x v="7"/>
    <x v="62"/>
  </r>
  <r>
    <x v="9"/>
    <x v="63"/>
    <s v="Unidad"/>
    <n v="1"/>
    <n v="1"/>
    <n v="1"/>
    <n v="0"/>
    <n v="3"/>
    <n v="6890"/>
    <n v="20670"/>
    <m/>
    <s v="COMPRA MENOR"/>
    <m/>
    <m/>
    <s v="SEMESTRAL"/>
    <m/>
    <x v="7"/>
    <x v="63"/>
  </r>
  <r>
    <x v="9"/>
    <x v="64"/>
    <s v="Unidad"/>
    <n v="1"/>
    <n v="1"/>
    <n v="1"/>
    <n v="2"/>
    <n v="5"/>
    <n v="187.5"/>
    <n v="937.5"/>
    <m/>
    <s v="COMPRA MENOR"/>
    <m/>
    <m/>
    <s v="SEMESTRAL"/>
    <m/>
    <x v="7"/>
    <x v="64"/>
  </r>
  <r>
    <x v="9"/>
    <x v="65"/>
    <s v="Unidad"/>
    <n v="2"/>
    <n v="0"/>
    <n v="0"/>
    <n v="0"/>
    <n v="2"/>
    <n v="446.56"/>
    <n v="893.12"/>
    <m/>
    <s v="COMPRA MENOR"/>
    <m/>
    <m/>
    <s v="SEMESTRAL"/>
    <m/>
    <x v="7"/>
    <x v="65"/>
  </r>
  <r>
    <x v="9"/>
    <x v="66"/>
    <s v="Unidad"/>
    <n v="1"/>
    <n v="0"/>
    <n v="0"/>
    <n v="0"/>
    <n v="1"/>
    <n v="446.56"/>
    <n v="446.56"/>
    <m/>
    <s v="COMPRA MENOR"/>
    <m/>
    <m/>
    <s v="SEMESTRAL"/>
    <m/>
    <x v="7"/>
    <x v="66"/>
  </r>
  <r>
    <x v="9"/>
    <x v="67"/>
    <s v="Unidad"/>
    <n v="2"/>
    <n v="0"/>
    <n v="0"/>
    <n v="0"/>
    <n v="2"/>
    <n v="490.87"/>
    <n v="981.74"/>
    <m/>
    <s v="COMPRA MENOR"/>
    <m/>
    <m/>
    <s v="SEMESTRAL"/>
    <m/>
    <x v="7"/>
    <x v="67"/>
  </r>
  <r>
    <x v="9"/>
    <x v="68"/>
    <s v="Unidad"/>
    <n v="2"/>
    <n v="0"/>
    <n v="0"/>
    <n v="0"/>
    <n v="2"/>
    <n v="65"/>
    <n v="130"/>
    <m/>
    <s v="COMPRA MENOR"/>
    <m/>
    <m/>
    <s v="SEMESTRAL"/>
    <m/>
    <x v="7"/>
    <x v="68"/>
  </r>
  <r>
    <x v="9"/>
    <x v="69"/>
    <s v="Unidad"/>
    <n v="1"/>
    <n v="0"/>
    <n v="0"/>
    <n v="0"/>
    <n v="1"/>
    <n v="553.07000000000005"/>
    <n v="553.07000000000005"/>
    <m/>
    <s v="COMPRA MENOR"/>
    <m/>
    <m/>
    <s v="SEMESTRAL"/>
    <m/>
    <x v="7"/>
    <x v="69"/>
  </r>
  <r>
    <x v="9"/>
    <x v="70"/>
    <s v="Unidad"/>
    <n v="1"/>
    <n v="0"/>
    <n v="0"/>
    <n v="0"/>
    <n v="1"/>
    <n v="705"/>
    <n v="705"/>
    <m/>
    <s v="COMPRA MENOR"/>
    <m/>
    <m/>
    <s v="SEMESTRAL"/>
    <m/>
    <x v="7"/>
    <x v="70"/>
  </r>
  <r>
    <x v="9"/>
    <x v="71"/>
    <s v="Unidad"/>
    <n v="1"/>
    <n v="0"/>
    <n v="0"/>
    <n v="0"/>
    <n v="1"/>
    <n v="466"/>
    <n v="466"/>
    <m/>
    <s v="COMPRA MENOR"/>
    <m/>
    <m/>
    <s v="SEMESTRAL"/>
    <m/>
    <x v="7"/>
    <x v="71"/>
  </r>
  <r>
    <x v="9"/>
    <x v="72"/>
    <s v="Unidad"/>
    <n v="1"/>
    <n v="0"/>
    <n v="0"/>
    <n v="0"/>
    <n v="1"/>
    <n v="1450"/>
    <n v="1450"/>
    <m/>
    <s v="COMPRA MENOR"/>
    <m/>
    <m/>
    <s v="SEMESTRAL"/>
    <m/>
    <x v="7"/>
    <x v="72"/>
  </r>
  <r>
    <x v="9"/>
    <x v="73"/>
    <s v="Unidad"/>
    <n v="1"/>
    <n v="0"/>
    <n v="0"/>
    <n v="0"/>
    <n v="1"/>
    <n v="1200"/>
    <n v="1200"/>
    <m/>
    <s v="COMPRA MENOR"/>
    <m/>
    <m/>
    <s v="SEMESTRAL"/>
    <m/>
    <x v="7"/>
    <x v="73"/>
  </r>
  <r>
    <x v="9"/>
    <x v="74"/>
    <s v="Unidad"/>
    <n v="1"/>
    <n v="1"/>
    <n v="1"/>
    <n v="0"/>
    <n v="3"/>
    <n v="435"/>
    <n v="1305"/>
    <m/>
    <s v="COMPRA MENOR"/>
    <m/>
    <m/>
    <s v="SEMESTRAL"/>
    <m/>
    <x v="7"/>
    <x v="74"/>
  </r>
  <r>
    <x v="9"/>
    <x v="75"/>
    <s v="Unidad"/>
    <n v="1"/>
    <n v="0"/>
    <n v="0"/>
    <n v="0"/>
    <n v="1"/>
    <n v="871.59"/>
    <n v="871.59"/>
    <m/>
    <s v="COMPRA MENOR"/>
    <m/>
    <m/>
    <s v="SEMESTRAL"/>
    <m/>
    <x v="7"/>
    <x v="75"/>
  </r>
  <r>
    <x v="9"/>
    <x v="76"/>
    <s v="Unidad"/>
    <n v="1"/>
    <n v="0"/>
    <n v="0"/>
    <n v="0"/>
    <n v="1"/>
    <n v="1326"/>
    <n v="1326"/>
    <m/>
    <s v="COMPRA MENOR"/>
    <m/>
    <m/>
    <s v="SEMESTRAL"/>
    <m/>
    <x v="7"/>
    <x v="76"/>
  </r>
  <r>
    <x v="9"/>
    <x v="77"/>
    <s v="Unidad"/>
    <n v="1"/>
    <n v="0"/>
    <n v="0"/>
    <n v="0"/>
    <n v="1"/>
    <n v="3200"/>
    <n v="3200"/>
    <m/>
    <s v="COMPRA MENOR"/>
    <m/>
    <m/>
    <s v="SEMESTRAL"/>
    <m/>
    <x v="7"/>
    <x v="77"/>
  </r>
  <r>
    <x v="9"/>
    <x v="78"/>
    <s v="Unidad"/>
    <n v="1"/>
    <n v="1"/>
    <n v="1"/>
    <n v="1"/>
    <n v="4"/>
    <n v="1800"/>
    <n v="7200"/>
    <m/>
    <s v="COMPRA MENOR"/>
    <m/>
    <m/>
    <s v="SEMESTRAL"/>
    <m/>
    <x v="7"/>
    <x v="78"/>
  </r>
  <r>
    <x v="9"/>
    <x v="79"/>
    <s v="Unidad"/>
    <n v="1"/>
    <n v="0"/>
    <n v="0"/>
    <n v="0"/>
    <n v="1"/>
    <n v="2600"/>
    <n v="2600"/>
    <m/>
    <s v="COMPRA MENOR"/>
    <m/>
    <m/>
    <s v="SEMESTRAL"/>
    <m/>
    <x v="7"/>
    <x v="79"/>
  </r>
  <r>
    <x v="9"/>
    <x v="80"/>
    <s v="Unidad"/>
    <n v="1"/>
    <n v="1"/>
    <n v="1"/>
    <n v="0"/>
    <n v="3"/>
    <n v="4500"/>
    <n v="13500"/>
    <m/>
    <s v="COMPRA MENOR"/>
    <m/>
    <m/>
    <s v="SEMESTRAL"/>
    <m/>
    <x v="7"/>
    <x v="80"/>
  </r>
  <r>
    <x v="9"/>
    <x v="81"/>
    <s v="Unidad"/>
    <n v="1"/>
    <n v="0"/>
    <n v="0"/>
    <n v="0"/>
    <n v="1"/>
    <n v="130"/>
    <n v="130"/>
    <m/>
    <s v="COMPRA MENOR"/>
    <m/>
    <m/>
    <s v="SEMESTRAL"/>
    <m/>
    <x v="7"/>
    <x v="81"/>
  </r>
  <r>
    <x v="9"/>
    <x v="82"/>
    <s v="Unidad"/>
    <n v="2"/>
    <n v="0"/>
    <n v="0"/>
    <n v="0"/>
    <n v="2"/>
    <n v="650"/>
    <n v="1300"/>
    <m/>
    <s v="COMPRA MENOR"/>
    <m/>
    <m/>
    <s v="SEMESTRAL"/>
    <m/>
    <x v="7"/>
    <x v="82"/>
  </r>
  <r>
    <x v="9"/>
    <x v="83"/>
    <s v="Unidad"/>
    <n v="2"/>
    <n v="0"/>
    <n v="0"/>
    <n v="0"/>
    <n v="2"/>
    <n v="650"/>
    <n v="1300"/>
    <m/>
    <s v="COMPRA MENOR"/>
    <m/>
    <m/>
    <s v="SEMESTRAL"/>
    <m/>
    <x v="7"/>
    <x v="83"/>
  </r>
  <r>
    <x v="9"/>
    <x v="84"/>
    <s v="Unidad"/>
    <n v="1"/>
    <n v="0"/>
    <n v="0"/>
    <n v="0"/>
    <n v="1"/>
    <n v="1850"/>
    <n v="1850"/>
    <m/>
    <s v="COMPRA MENOR"/>
    <m/>
    <m/>
    <s v="SEMESTRAL"/>
    <m/>
    <x v="7"/>
    <x v="84"/>
  </r>
  <r>
    <x v="9"/>
    <x v="85"/>
    <s v="Unidad"/>
    <n v="1"/>
    <n v="1"/>
    <n v="1"/>
    <n v="1"/>
    <n v="4"/>
    <n v="110"/>
    <n v="440"/>
    <m/>
    <s v="COMPRA MENOR"/>
    <m/>
    <m/>
    <s v="SEMESTRAL"/>
    <m/>
    <x v="7"/>
    <x v="85"/>
  </r>
  <r>
    <x v="9"/>
    <x v="86"/>
    <s v="Unidad"/>
    <n v="1"/>
    <n v="0"/>
    <n v="0"/>
    <n v="0"/>
    <n v="1"/>
    <n v="1575"/>
    <n v="1575"/>
    <m/>
    <s v="COMPRA MENOR"/>
    <m/>
    <m/>
    <s v="SEMESTRAL"/>
    <m/>
    <x v="7"/>
    <x v="86"/>
  </r>
  <r>
    <x v="9"/>
    <x v="87"/>
    <s v="Unidad"/>
    <n v="1"/>
    <n v="0"/>
    <n v="0"/>
    <n v="0"/>
    <n v="1"/>
    <n v="300"/>
    <n v="300"/>
    <m/>
    <s v="COMPRA MENOR"/>
    <m/>
    <m/>
    <s v="SEMESTRAL"/>
    <m/>
    <x v="7"/>
    <x v="87"/>
  </r>
  <r>
    <x v="9"/>
    <x v="88"/>
    <s v="Unidad"/>
    <n v="1"/>
    <n v="0"/>
    <n v="0"/>
    <n v="0"/>
    <n v="1"/>
    <n v="1300"/>
    <n v="1300"/>
    <m/>
    <s v="COMPRA MENOR"/>
    <m/>
    <m/>
    <s v="SEMESTRAL"/>
    <m/>
    <x v="7"/>
    <x v="88"/>
  </r>
  <r>
    <x v="9"/>
    <x v="89"/>
    <s v="Unidad"/>
    <n v="2"/>
    <n v="0"/>
    <n v="0"/>
    <n v="0"/>
    <n v="2"/>
    <n v="740"/>
    <n v="1480"/>
    <m/>
    <s v="COMPRA MENOR"/>
    <m/>
    <m/>
    <s v="SEMESTRAL"/>
    <m/>
    <x v="7"/>
    <x v="89"/>
  </r>
  <r>
    <x v="9"/>
    <x v="90"/>
    <s v="Unidad"/>
    <n v="1"/>
    <n v="1"/>
    <n v="1"/>
    <n v="0"/>
    <n v="3"/>
    <n v="1500"/>
    <n v="4500"/>
    <m/>
    <s v="COMPRA MENOR"/>
    <m/>
    <m/>
    <s v="SEMESTRAL"/>
    <m/>
    <x v="7"/>
    <x v="90"/>
  </r>
  <r>
    <x v="9"/>
    <x v="91"/>
    <s v="Unidad"/>
    <n v="1"/>
    <n v="0"/>
    <n v="0"/>
    <n v="0"/>
    <n v="1"/>
    <n v="1900"/>
    <n v="1900"/>
    <m/>
    <s v="COMPRA MENOR"/>
    <m/>
    <m/>
    <s v="SEMESTRAL"/>
    <m/>
    <x v="7"/>
    <x v="91"/>
  </r>
  <r>
    <x v="9"/>
    <x v="92"/>
    <s v="Unidad"/>
    <n v="1"/>
    <n v="0"/>
    <n v="0"/>
    <n v="0"/>
    <n v="1"/>
    <n v="1900"/>
    <n v="1900"/>
    <m/>
    <s v="COMPRA MENOR"/>
    <m/>
    <m/>
    <s v="SEMESTRAL"/>
    <m/>
    <x v="7"/>
    <x v="92"/>
  </r>
  <r>
    <x v="9"/>
    <x v="93"/>
    <s v="Unidad"/>
    <n v="2"/>
    <n v="0"/>
    <n v="0"/>
    <n v="0"/>
    <n v="2"/>
    <n v="450"/>
    <n v="900"/>
    <m/>
    <s v="COMPRA MENOR"/>
    <m/>
    <m/>
    <s v="SEMESTRAL"/>
    <m/>
    <x v="7"/>
    <x v="93"/>
  </r>
  <r>
    <x v="9"/>
    <x v="94"/>
    <s v="Unidad"/>
    <n v="1"/>
    <n v="0"/>
    <n v="0"/>
    <n v="0"/>
    <n v="1"/>
    <n v="1650"/>
    <n v="1650"/>
    <m/>
    <s v="COMPRA MENOR"/>
    <m/>
    <m/>
    <s v="SEMESTRAL"/>
    <m/>
    <x v="7"/>
    <x v="94"/>
  </r>
  <r>
    <x v="9"/>
    <x v="95"/>
    <s v="Unidad"/>
    <n v="2"/>
    <n v="2"/>
    <n v="2"/>
    <n v="0"/>
    <n v="6"/>
    <n v="1600"/>
    <n v="9600"/>
    <m/>
    <s v="COMPRA MENOR"/>
    <m/>
    <m/>
    <s v="SEMESTRAL"/>
    <m/>
    <x v="7"/>
    <x v="95"/>
  </r>
  <r>
    <x v="9"/>
    <x v="96"/>
    <s v="Unidad"/>
    <n v="1"/>
    <n v="0"/>
    <n v="0"/>
    <n v="0"/>
    <n v="1"/>
    <n v="5500"/>
    <n v="5500"/>
    <m/>
    <s v="COMPRA MENOR"/>
    <m/>
    <m/>
    <s v="SEMESTRAL"/>
    <m/>
    <x v="7"/>
    <x v="96"/>
  </r>
  <r>
    <x v="9"/>
    <x v="97"/>
    <s v="Unidad"/>
    <n v="2"/>
    <n v="0"/>
    <n v="0"/>
    <n v="0"/>
    <n v="2"/>
    <n v="650"/>
    <n v="1300"/>
    <m/>
    <s v="COMPRA MENOR"/>
    <m/>
    <m/>
    <s v="SEMESTRAL"/>
    <m/>
    <x v="7"/>
    <x v="97"/>
  </r>
  <r>
    <x v="9"/>
    <x v="98"/>
    <s v="Unidad"/>
    <n v="1"/>
    <n v="0"/>
    <n v="0"/>
    <n v="0"/>
    <n v="1"/>
    <n v="8500"/>
    <n v="8500"/>
    <m/>
    <s v="COMPRA MENOR"/>
    <m/>
    <m/>
    <s v="SEMESTRAL"/>
    <m/>
    <x v="7"/>
    <x v="98"/>
  </r>
  <r>
    <x v="9"/>
    <x v="99"/>
    <s v="Unidad"/>
    <n v="2"/>
    <n v="0"/>
    <n v="0"/>
    <n v="0"/>
    <n v="2"/>
    <n v="1800"/>
    <n v="3600"/>
    <m/>
    <s v="COMPRA MENOR"/>
    <m/>
    <m/>
    <s v="SEMESTRAL"/>
    <m/>
    <x v="7"/>
    <x v="99"/>
  </r>
  <r>
    <x v="9"/>
    <x v="100"/>
    <s v="Unidad"/>
    <n v="1"/>
    <n v="0"/>
    <n v="0"/>
    <n v="0"/>
    <n v="1"/>
    <n v="600"/>
    <n v="600"/>
    <m/>
    <s v="COMPRA MENOR"/>
    <m/>
    <m/>
    <s v="SEMESTRAL"/>
    <m/>
    <x v="7"/>
    <x v="100"/>
  </r>
  <r>
    <x v="9"/>
    <x v="101"/>
    <s v="Unidad"/>
    <n v="1"/>
    <n v="0"/>
    <n v="0"/>
    <n v="0"/>
    <n v="1"/>
    <n v="1800"/>
    <n v="1800"/>
    <m/>
    <s v="COMPRA MENOR"/>
    <m/>
    <m/>
    <s v="SEMESTRAL"/>
    <m/>
    <x v="7"/>
    <x v="101"/>
  </r>
  <r>
    <x v="9"/>
    <x v="102"/>
    <s v="Unidad"/>
    <n v="1"/>
    <n v="0"/>
    <n v="0"/>
    <n v="0"/>
    <n v="1"/>
    <n v="84"/>
    <n v="84"/>
    <m/>
    <s v="COMPRA MENOR"/>
    <m/>
    <m/>
    <s v="SEMESTRAL"/>
    <m/>
    <x v="7"/>
    <x v="102"/>
  </r>
  <r>
    <x v="9"/>
    <x v="103"/>
    <s v="Unidad"/>
    <n v="2"/>
    <n v="0"/>
    <n v="0"/>
    <n v="0"/>
    <n v="2"/>
    <n v="621.91"/>
    <n v="1243.82"/>
    <m/>
    <s v="COMPRA MENOR"/>
    <m/>
    <m/>
    <s v="SEMESTRAL"/>
    <m/>
    <x v="7"/>
    <x v="103"/>
  </r>
  <r>
    <x v="10"/>
    <x v="104"/>
    <s v="Libra"/>
    <n v="1"/>
    <n v="1"/>
    <n v="1"/>
    <n v="1"/>
    <n v="4"/>
    <n v="45"/>
    <n v="180"/>
    <m/>
    <s v="COMPARACIÓN DE PRECIOS"/>
    <m/>
    <m/>
    <s v="SEMESTRAL"/>
    <m/>
    <x v="7"/>
    <x v="104"/>
  </r>
  <r>
    <x v="10"/>
    <x v="105"/>
    <s v="Unidad"/>
    <n v="30"/>
    <n v="30"/>
    <n v="30"/>
    <n v="30"/>
    <n v="120"/>
    <n v="37.14"/>
    <n v="4456.8"/>
    <m/>
    <s v="COMPARACIÓN DE PRECIOS"/>
    <m/>
    <m/>
    <s v="SEMESTRAL"/>
    <m/>
    <x v="7"/>
    <x v="105"/>
  </r>
  <r>
    <x v="10"/>
    <x v="106"/>
    <s v="Unidad"/>
    <n v="25"/>
    <n v="25"/>
    <n v="25"/>
    <n v="25"/>
    <n v="100"/>
    <n v="19.71"/>
    <n v="1971"/>
    <m/>
    <s v="COMPARACIÓN DE PRECIOS"/>
    <m/>
    <m/>
    <s v="SEMESTRAL"/>
    <m/>
    <x v="7"/>
    <x v="106"/>
  </r>
  <r>
    <x v="10"/>
    <x v="107"/>
    <s v="Unidad"/>
    <n v="68"/>
    <n v="68"/>
    <n v="68"/>
    <n v="66"/>
    <n v="270"/>
    <n v="25.52"/>
    <n v="6890.4"/>
    <m/>
    <s v="COMPARACIÓN DE PRECIOS"/>
    <m/>
    <m/>
    <s v="SEMESTRAL"/>
    <m/>
    <x v="7"/>
    <x v="107"/>
  </r>
  <r>
    <x v="10"/>
    <x v="108"/>
    <s v="Unidad"/>
    <n v="100"/>
    <n v="100"/>
    <n v="100"/>
    <n v="100"/>
    <n v="400"/>
    <n v="25.91"/>
    <n v="10364"/>
    <m/>
    <s v="COMPARACIÓN DE PRECIOS"/>
    <m/>
    <m/>
    <s v="SEMESTRAL"/>
    <m/>
    <x v="7"/>
    <x v="108"/>
  </r>
  <r>
    <x v="10"/>
    <x v="109"/>
    <s v="Unidad"/>
    <n v="1"/>
    <n v="1"/>
    <n v="1"/>
    <n v="2"/>
    <n v="5"/>
    <n v="197.2"/>
    <n v="986"/>
    <m/>
    <s v="COMPARACIÓN DE PRECIOS"/>
    <m/>
    <m/>
    <s v="SEMESTRAL"/>
    <m/>
    <x v="7"/>
    <x v="109"/>
  </r>
  <r>
    <x v="10"/>
    <x v="110"/>
    <s v="Unidad"/>
    <n v="38"/>
    <n v="38"/>
    <n v="38"/>
    <n v="36"/>
    <n v="150"/>
    <n v="3.45"/>
    <n v="517.5"/>
    <m/>
    <s v="COMPARACIÓN DE PRECIOS"/>
    <m/>
    <m/>
    <s v="SEMESTRAL"/>
    <m/>
    <x v="7"/>
    <x v="110"/>
  </r>
  <r>
    <x v="10"/>
    <x v="111"/>
    <m/>
    <n v="450"/>
    <n v="450"/>
    <n v="450"/>
    <n v="450"/>
    <n v="1800"/>
    <n v="1.85"/>
    <n v="3330"/>
    <m/>
    <s v="COMPARACIÓN DE PRECIOS"/>
    <m/>
    <m/>
    <s v="SEMESTRAL"/>
    <m/>
    <x v="7"/>
    <x v="111"/>
  </r>
  <r>
    <x v="10"/>
    <x v="112"/>
    <s v="Unidad"/>
    <n v="2000"/>
    <n v="2000"/>
    <n v="2000"/>
    <n v="2000"/>
    <n v="8000"/>
    <n v="1.06"/>
    <n v="8480"/>
    <m/>
    <s v="COMPARACIÓN DE PRECIOS"/>
    <m/>
    <m/>
    <s v="SEMESTRAL"/>
    <m/>
    <x v="7"/>
    <x v="112"/>
  </r>
  <r>
    <x v="10"/>
    <x v="113"/>
    <s v="Unidad"/>
    <n v="375"/>
    <n v="375"/>
    <n v="375"/>
    <n v="375"/>
    <n v="1500"/>
    <n v="0.74"/>
    <n v="1110"/>
    <m/>
    <s v="COMPARACIÓN DE PRECIOS"/>
    <m/>
    <m/>
    <s v="SEMESTRAL"/>
    <m/>
    <x v="7"/>
    <x v="113"/>
  </r>
  <r>
    <x v="10"/>
    <x v="114"/>
    <s v="Unidad"/>
    <n v="875"/>
    <n v="875"/>
    <n v="875"/>
    <n v="875"/>
    <n v="3500"/>
    <n v="0.44"/>
    <n v="1540"/>
    <m/>
    <s v="COMPARACIÓN DE PRECIOS"/>
    <m/>
    <m/>
    <s v="SEMESTRAL"/>
    <m/>
    <x v="7"/>
    <x v="114"/>
  </r>
  <r>
    <x v="10"/>
    <x v="115"/>
    <s v="Gl"/>
    <n v="2"/>
    <n v="2"/>
    <n v="2"/>
    <n v="0"/>
    <n v="6"/>
    <n v="547.5"/>
    <n v="3285"/>
    <m/>
    <s v="COMPARACIÓN DE PRECIOS"/>
    <m/>
    <m/>
    <s v="SEMESTRAL"/>
    <m/>
    <x v="7"/>
    <x v="115"/>
  </r>
  <r>
    <x v="10"/>
    <x v="116"/>
    <s v="Unidad"/>
    <n v="15"/>
    <n v="15"/>
    <n v="15"/>
    <n v="15"/>
    <n v="60"/>
    <n v="1705.2"/>
    <n v="102312"/>
    <m/>
    <s v="COMPARACIÓN DE PRECIOS"/>
    <m/>
    <m/>
    <s v="SEMESTRAL"/>
    <m/>
    <x v="7"/>
    <x v="116"/>
  </r>
  <r>
    <x v="10"/>
    <x v="117"/>
    <s v="Libra"/>
    <n v="1"/>
    <n v="1"/>
    <n v="1"/>
    <n v="1"/>
    <n v="4"/>
    <n v="40.32"/>
    <n v="161.28"/>
    <m/>
    <s v="COMPARACIÓN DE PRECIOS"/>
    <m/>
    <m/>
    <s v="SEMESTRAL"/>
    <m/>
    <x v="7"/>
    <x v="117"/>
  </r>
  <r>
    <x v="10"/>
    <x v="118"/>
    <s v="Gl"/>
    <n v="6"/>
    <n v="6"/>
    <n v="6"/>
    <n v="7"/>
    <n v="25"/>
    <n v="621.5"/>
    <n v="15537.5"/>
    <m/>
    <s v="COMPARACIÓN DE PRECIOS"/>
    <m/>
    <m/>
    <s v="SEMESTRAL"/>
    <m/>
    <x v="7"/>
    <x v="118"/>
  </r>
  <r>
    <x v="10"/>
    <x v="119"/>
    <s v="Unidad"/>
    <n v="25"/>
    <n v="25"/>
    <n v="25"/>
    <n v="25"/>
    <n v="100"/>
    <n v="824.76"/>
    <n v="82476"/>
    <m/>
    <s v="COMPARACIÓN DE PRECIOS"/>
    <m/>
    <m/>
    <s v="SEMESTRAL"/>
    <m/>
    <x v="7"/>
    <x v="119"/>
  </r>
  <r>
    <x v="10"/>
    <x v="120"/>
    <s v="Unidad"/>
    <n v="175"/>
    <n v="175"/>
    <n v="175"/>
    <n v="175"/>
    <n v="700"/>
    <n v="1086.75"/>
    <n v="760725"/>
    <m/>
    <s v="COMPARACIÓN DE PRECIOS"/>
    <m/>
    <m/>
    <s v="SEMESTRAL"/>
    <m/>
    <x v="7"/>
    <x v="120"/>
  </r>
  <r>
    <x v="10"/>
    <x v="121"/>
    <s v="Gl"/>
    <n v="5"/>
    <n v="5"/>
    <n v="5"/>
    <n v="5"/>
    <n v="20"/>
    <n v="933.8"/>
    <n v="18676"/>
    <m/>
    <s v="COMPARACIÓN DE PRECIOS"/>
    <m/>
    <m/>
    <s v="SEMESTRAL"/>
    <m/>
    <x v="7"/>
    <x v="121"/>
  </r>
  <r>
    <x v="10"/>
    <x v="122"/>
    <s v="Unidad"/>
    <n v="15"/>
    <n v="15"/>
    <n v="15"/>
    <n v="15"/>
    <n v="60"/>
    <n v="1194.8"/>
    <n v="71688"/>
    <m/>
    <s v="COMPARACIÓN DE PRECIOS"/>
    <m/>
    <m/>
    <s v="SEMESTRAL"/>
    <m/>
    <x v="7"/>
    <x v="122"/>
  </r>
  <r>
    <x v="10"/>
    <x v="123"/>
    <s v="Unidad"/>
    <n v="13"/>
    <n v="13"/>
    <n v="13"/>
    <n v="11"/>
    <n v="50"/>
    <n v="58"/>
    <n v="2900"/>
    <m/>
    <s v="COMPARACIÓN DE PRECIOS"/>
    <m/>
    <m/>
    <s v="SEMESTRAL"/>
    <m/>
    <x v="7"/>
    <x v="123"/>
  </r>
  <r>
    <x v="10"/>
    <x v="124"/>
    <s v="Unidad"/>
    <n v="150"/>
    <n v="150"/>
    <n v="150"/>
    <n v="150"/>
    <n v="600"/>
    <n v="340"/>
    <n v="204000"/>
    <m/>
    <s v="COMPARACIÓN DE PRECIOS"/>
    <m/>
    <m/>
    <s v="SEMESTRAL"/>
    <m/>
    <x v="7"/>
    <x v="124"/>
  </r>
  <r>
    <x v="10"/>
    <x v="125"/>
    <s v="Unidad"/>
    <n v="50"/>
    <n v="50"/>
    <n v="50"/>
    <n v="50"/>
    <n v="200"/>
    <n v="24.36"/>
    <n v="4872"/>
    <m/>
    <s v="COMPARACIÓN DE PRECIOS"/>
    <m/>
    <m/>
    <s v="SEMESTRAL"/>
    <m/>
    <x v="7"/>
    <x v="125"/>
  </r>
  <r>
    <x v="10"/>
    <x v="126"/>
    <s v="Unidad"/>
    <n v="5"/>
    <n v="5"/>
    <n v="5"/>
    <n v="5"/>
    <n v="20"/>
    <n v="185"/>
    <n v="3700"/>
    <m/>
    <s v="COMPARACIÓN DE PRECIOS"/>
    <m/>
    <m/>
    <s v="SEMESTRAL"/>
    <m/>
    <x v="7"/>
    <x v="126"/>
  </r>
  <r>
    <x v="11"/>
    <x v="127"/>
    <s v="Unidad"/>
    <n v="13"/>
    <n v="13"/>
    <n v="13"/>
    <n v="11"/>
    <n v="50"/>
    <n v="1800"/>
    <n v="90000"/>
    <m/>
    <s v="COMPARACIÓN DE PRECIOS"/>
    <m/>
    <m/>
    <s v="SEMESTRAL"/>
    <m/>
    <x v="7"/>
    <x v="127"/>
  </r>
  <r>
    <x v="11"/>
    <x v="128"/>
    <s v="Unidad"/>
    <n v="75"/>
    <n v="75"/>
    <n v="75"/>
    <n v="75"/>
    <n v="300"/>
    <n v="589"/>
    <n v="176700"/>
    <m/>
    <s v="COMPARACIÓN DE PRECIOS"/>
    <m/>
    <m/>
    <s v="SEMESTRAL"/>
    <m/>
    <x v="7"/>
    <x v="128"/>
  </r>
  <r>
    <x v="11"/>
    <x v="129"/>
    <s v="Unidad"/>
    <n v="1"/>
    <n v="1"/>
    <n v="1"/>
    <n v="2"/>
    <n v="5"/>
    <n v="45.24"/>
    <n v="226.20000000000002"/>
    <m/>
    <s v="COMPARACIÓN DE PRECIOS"/>
    <m/>
    <m/>
    <s v="SEMESTRAL"/>
    <m/>
    <x v="7"/>
    <x v="129"/>
  </r>
  <r>
    <x v="11"/>
    <x v="130"/>
    <s v="Unidad"/>
    <n v="3"/>
    <n v="3"/>
    <n v="3"/>
    <n v="1"/>
    <n v="10"/>
    <n v="416.38"/>
    <n v="4163.8"/>
    <m/>
    <s v="COMPARACIÓN DE PRECIOS"/>
    <m/>
    <m/>
    <s v="SEMESTRAL"/>
    <m/>
    <x v="7"/>
    <x v="130"/>
  </r>
  <r>
    <x v="11"/>
    <x v="131"/>
    <s v="Unidad"/>
    <n v="1"/>
    <n v="1"/>
    <n v="1"/>
    <n v="2"/>
    <n v="5"/>
    <n v="416.38"/>
    <n v="2081.9"/>
    <m/>
    <s v="COMPARACIÓN DE PRECIOS"/>
    <m/>
    <m/>
    <s v="SEMESTRAL"/>
    <m/>
    <x v="7"/>
    <x v="131"/>
  </r>
  <r>
    <x v="11"/>
    <x v="132"/>
    <s v="Unidad"/>
    <n v="13"/>
    <n v="13"/>
    <n v="13"/>
    <n v="11"/>
    <n v="50"/>
    <n v="1931.25"/>
    <n v="96562.5"/>
    <m/>
    <s v="COMPARACIÓN DE PRECIOS"/>
    <m/>
    <m/>
    <s v="SEMESTRAL"/>
    <m/>
    <x v="7"/>
    <x v="132"/>
  </r>
  <r>
    <x v="11"/>
    <x v="133"/>
    <s v="Unidad"/>
    <n v="25"/>
    <n v="25"/>
    <n v="25"/>
    <n v="25"/>
    <n v="100"/>
    <n v="1931.25"/>
    <n v="193125"/>
    <m/>
    <s v="COMPARACIÓN DE PRECIOS"/>
    <m/>
    <m/>
    <s v="SEMESTRAL"/>
    <m/>
    <x v="7"/>
    <x v="133"/>
  </r>
  <r>
    <x v="11"/>
    <x v="134"/>
    <s v="Unidad"/>
    <n v="50"/>
    <n v="50"/>
    <n v="50"/>
    <n v="50"/>
    <n v="200"/>
    <n v="61.48"/>
    <n v="12296"/>
    <m/>
    <s v="COMPARACIÓN DE PRECIOS"/>
    <m/>
    <m/>
    <s v="SEMESTRAL"/>
    <m/>
    <x v="7"/>
    <x v="134"/>
  </r>
  <r>
    <x v="11"/>
    <x v="135"/>
    <s v="Unidad"/>
    <n v="75"/>
    <n v="75"/>
    <n v="75"/>
    <n v="75"/>
    <n v="300"/>
    <n v="54.42"/>
    <n v="16326"/>
    <m/>
    <s v="COMPARACIÓN DE PRECIOS"/>
    <m/>
    <m/>
    <s v="SEMESTRAL"/>
    <m/>
    <x v="7"/>
    <x v="135"/>
  </r>
  <r>
    <x v="11"/>
    <x v="136"/>
    <s v="Unidad"/>
    <n v="150"/>
    <n v="150"/>
    <n v="150"/>
    <n v="150"/>
    <n v="600"/>
    <n v="419.44"/>
    <n v="251664"/>
    <m/>
    <s v="COMPARACIÓN DE PRECIOS"/>
    <m/>
    <m/>
    <s v="SEMESTRAL"/>
    <m/>
    <x v="7"/>
    <x v="136"/>
  </r>
  <r>
    <x v="11"/>
    <x v="137"/>
    <s v="Unidad"/>
    <n v="45"/>
    <n v="45"/>
    <n v="45"/>
    <n v="45"/>
    <n v="180"/>
    <n v="345"/>
    <n v="62100"/>
    <m/>
    <s v="COMPARACIÓN DE PRECIOS"/>
    <m/>
    <m/>
    <s v="SEMESTRAL"/>
    <m/>
    <x v="7"/>
    <x v="137"/>
  </r>
  <r>
    <x v="11"/>
    <x v="138"/>
    <s v="Unidad"/>
    <n v="6"/>
    <n v="6"/>
    <n v="6"/>
    <n v="7"/>
    <n v="25"/>
    <n v="1459.28"/>
    <n v="36482"/>
    <m/>
    <s v="COMPARACIÓN DE PRECIOS"/>
    <m/>
    <m/>
    <s v="SEMESTRAL"/>
    <m/>
    <x v="7"/>
    <x v="138"/>
  </r>
  <r>
    <x v="11"/>
    <x v="139"/>
    <s v="Unidad"/>
    <n v="8"/>
    <n v="8"/>
    <n v="8"/>
    <n v="6"/>
    <n v="30"/>
    <n v="928"/>
    <n v="27840"/>
    <m/>
    <s v="COMPARACIÓN DE PRECIOS"/>
    <m/>
    <m/>
    <s v="SEMESTRAL"/>
    <m/>
    <x v="7"/>
    <x v="139"/>
  </r>
  <r>
    <x v="11"/>
    <x v="140"/>
    <s v="Unidad"/>
    <n v="38"/>
    <n v="38"/>
    <n v="38"/>
    <n v="36"/>
    <n v="150"/>
    <n v="525.79"/>
    <n v="78868.5"/>
    <m/>
    <s v="COMPARACIÓN DE PRECIOS"/>
    <m/>
    <m/>
    <s v="SEMESTRAL"/>
    <m/>
    <x v="7"/>
    <x v="140"/>
  </r>
  <r>
    <x v="11"/>
    <x v="141"/>
    <s v="Unidad"/>
    <n v="1"/>
    <n v="1"/>
    <n v="1"/>
    <n v="0"/>
    <n v="3"/>
    <n v="488.37"/>
    <n v="1465.1100000000001"/>
    <m/>
    <s v="COMPARACIÓN DE PRECIOS"/>
    <m/>
    <m/>
    <s v="SEMESTRAL"/>
    <m/>
    <x v="7"/>
    <x v="141"/>
  </r>
  <r>
    <x v="11"/>
    <x v="142"/>
    <s v="Unidad"/>
    <n v="2"/>
    <n v="0"/>
    <n v="0"/>
    <n v="0"/>
    <n v="2"/>
    <n v="69.599999999999994"/>
    <n v="139.19999999999999"/>
    <m/>
    <s v="COMPARACIÓN DE PRECIOS"/>
    <m/>
    <m/>
    <s v="SEMESTRAL"/>
    <m/>
    <x v="7"/>
    <x v="142"/>
  </r>
  <r>
    <x v="11"/>
    <x v="143"/>
    <s v="Unidad"/>
    <n v="1"/>
    <n v="1"/>
    <n v="1"/>
    <n v="2"/>
    <n v="5"/>
    <n v="100"/>
    <n v="500"/>
    <m/>
    <s v="COMPARACIÓN DE PRECIOS"/>
    <m/>
    <m/>
    <s v="SEMESTRAL"/>
    <m/>
    <x v="7"/>
    <x v="143"/>
  </r>
  <r>
    <x v="11"/>
    <x v="144"/>
    <s v="Unidad"/>
    <n v="3"/>
    <n v="3"/>
    <n v="3"/>
    <n v="1"/>
    <n v="10"/>
    <n v="450"/>
    <n v="4500"/>
    <m/>
    <s v="COMPARACIÓN DE PRECIOS"/>
    <m/>
    <m/>
    <s v="SEMESTRAL"/>
    <m/>
    <x v="7"/>
    <x v="144"/>
  </r>
  <r>
    <x v="11"/>
    <x v="145"/>
    <s v="Unidad"/>
    <n v="4"/>
    <n v="4"/>
    <n v="4"/>
    <n v="3"/>
    <n v="15"/>
    <n v="337.45"/>
    <n v="5061.75"/>
    <m/>
    <s v="COMPARACIÓN DE PRECIOS"/>
    <m/>
    <m/>
    <s v="SEMESTRAL"/>
    <m/>
    <x v="7"/>
    <x v="145"/>
  </r>
  <r>
    <x v="11"/>
    <x v="146"/>
    <s v="Unidad"/>
    <n v="1"/>
    <n v="1"/>
    <n v="1"/>
    <n v="0"/>
    <n v="3"/>
    <n v="112.52"/>
    <n v="337.56"/>
    <m/>
    <s v="COMPARACIÓN DE PRECIOS"/>
    <m/>
    <m/>
    <s v="SEMESTRAL"/>
    <m/>
    <x v="7"/>
    <x v="146"/>
  </r>
  <r>
    <x v="11"/>
    <x v="147"/>
    <s v="Unidad"/>
    <n v="3"/>
    <n v="3"/>
    <n v="3"/>
    <n v="3"/>
    <n v="12"/>
    <n v="182.7"/>
    <n v="2192.3999999999996"/>
    <m/>
    <s v="COMPARACIÓN DE PRECIOS"/>
    <m/>
    <m/>
    <s v="SEMESTRAL"/>
    <m/>
    <x v="7"/>
    <x v="147"/>
  </r>
  <r>
    <x v="11"/>
    <x v="148"/>
    <s v="Unidad"/>
    <n v="13"/>
    <n v="13"/>
    <n v="13"/>
    <n v="11"/>
    <n v="50"/>
    <n v="43.65"/>
    <n v="2182.5"/>
    <m/>
    <s v="COMPARACIÓN DE PRECIOS"/>
    <m/>
    <m/>
    <s v="SEMESTRAL"/>
    <m/>
    <x v="7"/>
    <x v="148"/>
  </r>
  <r>
    <x v="11"/>
    <x v="149"/>
    <s v="Unidad"/>
    <n v="13"/>
    <n v="13"/>
    <n v="13"/>
    <n v="11"/>
    <n v="50"/>
    <n v="38"/>
    <n v="1900"/>
    <m/>
    <s v="COMPARACIÓN DE PRECIOS"/>
    <m/>
    <m/>
    <s v="SEMESTRAL"/>
    <m/>
    <x v="7"/>
    <x v="149"/>
  </r>
  <r>
    <x v="11"/>
    <x v="150"/>
    <s v="Unidad"/>
    <n v="13"/>
    <n v="13"/>
    <n v="13"/>
    <n v="11"/>
    <n v="50"/>
    <n v="157.76"/>
    <n v="7888"/>
    <m/>
    <s v="COMPARACIÓN DE PRECIOS"/>
    <m/>
    <m/>
    <s v="SEMESTRAL"/>
    <m/>
    <x v="7"/>
    <x v="150"/>
  </r>
  <r>
    <x v="11"/>
    <x v="151"/>
    <s v="Unidad"/>
    <n v="6"/>
    <n v="6"/>
    <n v="6"/>
    <n v="7"/>
    <n v="25"/>
    <n v="793"/>
    <n v="19825"/>
    <m/>
    <s v="COMPARACIÓN DE PRECIOS"/>
    <m/>
    <m/>
    <s v="SEMESTRAL"/>
    <m/>
    <x v="7"/>
    <x v="151"/>
  </r>
  <r>
    <x v="11"/>
    <x v="152"/>
    <s v="Unidad"/>
    <n v="2"/>
    <n v="0"/>
    <n v="0"/>
    <n v="0"/>
    <n v="2"/>
    <n v="2"/>
    <n v="4"/>
    <m/>
    <s v="COMPARACIÓN DE PRECIOS"/>
    <m/>
    <m/>
    <s v="SEMESTRAL"/>
    <m/>
    <x v="7"/>
    <x v="152"/>
  </r>
  <r>
    <x v="11"/>
    <x v="153"/>
    <s v="Unidad"/>
    <n v="2"/>
    <n v="0"/>
    <n v="0"/>
    <n v="0"/>
    <n v="2"/>
    <n v="400"/>
    <n v="800"/>
    <m/>
    <s v="COMPARACIÓN DE PRECIOS"/>
    <m/>
    <m/>
    <s v="SEMESTRAL"/>
    <m/>
    <x v="7"/>
    <x v="153"/>
  </r>
  <r>
    <x v="11"/>
    <x v="154"/>
    <s v="Unidad"/>
    <n v="25"/>
    <n v="25"/>
    <n v="25"/>
    <n v="25"/>
    <n v="100"/>
    <n v="13.28"/>
    <n v="1328"/>
    <m/>
    <s v="COMPARACIÓN DE PRECIOS"/>
    <m/>
    <m/>
    <s v="SEMESTRAL"/>
    <m/>
    <x v="7"/>
    <x v="154"/>
  </r>
  <r>
    <x v="11"/>
    <x v="155"/>
    <s v="Unidad"/>
    <n v="25"/>
    <n v="25"/>
    <n v="25"/>
    <n v="25"/>
    <n v="100"/>
    <n v="23"/>
    <n v="2300"/>
    <m/>
    <s v="COMPARACIÓN DE PRECIOS"/>
    <m/>
    <m/>
    <s v="SEMESTRAL"/>
    <m/>
    <x v="7"/>
    <x v="155"/>
  </r>
  <r>
    <x v="11"/>
    <x v="156"/>
    <s v="Unidad"/>
    <n v="21"/>
    <n v="21"/>
    <n v="21"/>
    <n v="22"/>
    <n v="85"/>
    <n v="51.042999999999999"/>
    <n v="4338.6549999999997"/>
    <m/>
    <s v="COMPARACIÓN DE PRECIOS"/>
    <m/>
    <m/>
    <s v="SEMESTRAL"/>
    <m/>
    <x v="7"/>
    <x v="156"/>
  </r>
  <r>
    <x v="11"/>
    <x v="157"/>
    <s v="Unidad"/>
    <n v="1"/>
    <n v="1"/>
    <n v="1"/>
    <n v="2"/>
    <n v="5"/>
    <n v="416.38"/>
    <n v="2081.9"/>
    <m/>
    <s v="COMPARACIÓN DE PRECIOS"/>
    <m/>
    <m/>
    <s v="SEMESTRAL"/>
    <m/>
    <x v="7"/>
    <x v="157"/>
  </r>
  <r>
    <x v="11"/>
    <x v="158"/>
    <s v="Unidad"/>
    <n v="1"/>
    <n v="1"/>
    <n v="1"/>
    <n v="2"/>
    <n v="5"/>
    <n v="112.52"/>
    <n v="562.6"/>
    <m/>
    <s v="COMPARACIÓN DE PRECIOS"/>
    <m/>
    <m/>
    <s v="SEMESTRAL"/>
    <m/>
    <x v="7"/>
    <x v="158"/>
  </r>
  <r>
    <x v="11"/>
    <x v="159"/>
    <s v="Unidad"/>
    <n v="0"/>
    <n v="0"/>
    <n v="0"/>
    <n v="1"/>
    <n v="1"/>
    <n v="50000"/>
    <n v="50000"/>
    <m/>
    <s v="COMPARACIÓN DE PRECIOS"/>
    <m/>
    <m/>
    <s v="SEMESTRAL"/>
    <m/>
    <x v="7"/>
    <x v="159"/>
  </r>
  <r>
    <x v="11"/>
    <x v="160"/>
    <s v="Unidad"/>
    <n v="6"/>
    <n v="6"/>
    <n v="6"/>
    <n v="7"/>
    <n v="25"/>
    <n v="2860"/>
    <n v="71500"/>
    <m/>
    <s v="COMPARACIÓN DE PRECIOS"/>
    <m/>
    <m/>
    <s v="SEMESTRAL"/>
    <m/>
    <x v="7"/>
    <x v="160"/>
  </r>
  <r>
    <x v="11"/>
    <x v="161"/>
    <s v="Unidad"/>
    <n v="15"/>
    <n v="15"/>
    <n v="15"/>
    <n v="15"/>
    <n v="60"/>
    <n v="11.6"/>
    <n v="696"/>
    <m/>
    <s v="COMPARACIÓN DE PRECIOS"/>
    <m/>
    <m/>
    <s v="SEMESTRAL"/>
    <m/>
    <x v="7"/>
    <x v="161"/>
  </r>
  <r>
    <x v="11"/>
    <x v="162"/>
    <s v="Unidad"/>
    <n v="15"/>
    <n v="15"/>
    <n v="15"/>
    <n v="15"/>
    <n v="60"/>
    <n v="5.8"/>
    <n v="348"/>
    <m/>
    <s v="COMPARACIÓN DE PRECIOS"/>
    <m/>
    <m/>
    <s v="SEMESTRAL"/>
    <m/>
    <x v="7"/>
    <x v="162"/>
  </r>
  <r>
    <x v="11"/>
    <x v="163"/>
    <s v="Unidad"/>
    <n v="120"/>
    <n v="120"/>
    <n v="120"/>
    <n v="120"/>
    <n v="480"/>
    <n v="5.8"/>
    <n v="2784"/>
    <m/>
    <s v="COMPARACIÓN DE PRECIOS"/>
    <m/>
    <m/>
    <s v="SEMESTRAL"/>
    <m/>
    <x v="7"/>
    <x v="163"/>
  </r>
  <r>
    <x v="11"/>
    <x v="164"/>
    <s v="Unidad"/>
    <n v="8"/>
    <n v="8"/>
    <n v="8"/>
    <n v="6"/>
    <n v="30"/>
    <n v="47.56"/>
    <n v="1426.8000000000002"/>
    <m/>
    <s v="COMPARACIÓN DE PRECIOS"/>
    <m/>
    <m/>
    <s v="SEMESTRAL"/>
    <m/>
    <x v="7"/>
    <x v="164"/>
  </r>
  <r>
    <x v="11"/>
    <x v="165"/>
    <s v="Unidad"/>
    <n v="4"/>
    <n v="4"/>
    <n v="4"/>
    <n v="3"/>
    <n v="15"/>
    <n v="96.28"/>
    <n v="1444.2"/>
    <m/>
    <s v="COMPARACIÓN DE PRECIOS"/>
    <m/>
    <m/>
    <s v="SEMESTRAL"/>
    <m/>
    <x v="7"/>
    <x v="165"/>
  </r>
  <r>
    <x v="11"/>
    <x v="166"/>
    <s v="Unidad"/>
    <n v="5"/>
    <n v="5"/>
    <n v="5"/>
    <n v="5"/>
    <n v="20"/>
    <n v="50"/>
    <n v="1000"/>
    <m/>
    <s v="COMPARACIÓN DE PRECIOS"/>
    <m/>
    <m/>
    <s v="SEMESTRAL"/>
    <m/>
    <x v="7"/>
    <x v="166"/>
  </r>
  <r>
    <x v="11"/>
    <x v="167"/>
    <s v="Unidad"/>
    <n v="8"/>
    <n v="8"/>
    <n v="8"/>
    <n v="6"/>
    <n v="30"/>
    <n v="371"/>
    <n v="11130"/>
    <m/>
    <s v="COMPARACIÓN DE PRECIOS"/>
    <m/>
    <m/>
    <s v="SEMESTRAL"/>
    <m/>
    <x v="7"/>
    <x v="167"/>
  </r>
  <r>
    <x v="11"/>
    <x v="168"/>
    <s v="Unidad"/>
    <n v="30"/>
    <n v="30"/>
    <n v="30"/>
    <n v="30"/>
    <n v="120"/>
    <n v="617"/>
    <n v="74040"/>
    <m/>
    <s v="COMPARACIÓN DE PRECIOS"/>
    <m/>
    <m/>
    <s v="SEMESTRAL"/>
    <m/>
    <x v="7"/>
    <x v="168"/>
  </r>
  <r>
    <x v="11"/>
    <x v="169"/>
    <s v="Unidad"/>
    <n v="90"/>
    <n v="90"/>
    <n v="90"/>
    <n v="90"/>
    <n v="360"/>
    <n v="5.5"/>
    <n v="1980"/>
    <m/>
    <s v="COMPARACIÓN DE PRECIOS"/>
    <m/>
    <m/>
    <s v="SEMESTRAL"/>
    <m/>
    <x v="7"/>
    <x v="169"/>
  </r>
  <r>
    <x v="11"/>
    <x v="170"/>
    <s v="Unidad"/>
    <n v="3"/>
    <n v="3"/>
    <n v="3"/>
    <n v="1"/>
    <n v="10"/>
    <n v="75"/>
    <n v="750"/>
    <m/>
    <s v="COMPARACIÓN DE PRECIOS"/>
    <m/>
    <m/>
    <s v="SEMESTRAL"/>
    <m/>
    <x v="7"/>
    <x v="170"/>
  </r>
  <r>
    <x v="11"/>
    <x v="171"/>
    <s v="Unidad"/>
    <n v="1"/>
    <n v="1"/>
    <n v="1"/>
    <n v="2"/>
    <n v="5"/>
    <n v="105.56"/>
    <n v="527.79999999999995"/>
    <m/>
    <s v="COMPARACIÓN DE PRECIOS"/>
    <m/>
    <m/>
    <s v="SEMESTRAL"/>
    <m/>
    <x v="7"/>
    <x v="171"/>
  </r>
  <r>
    <x v="11"/>
    <x v="172"/>
    <s v="Unidad"/>
    <n v="1"/>
    <n v="1"/>
    <n v="1"/>
    <n v="2"/>
    <n v="5"/>
    <n v="40"/>
    <n v="200"/>
    <m/>
    <s v="COMPARACIÓN DE PRECIOS"/>
    <m/>
    <m/>
    <s v="SEMESTRAL"/>
    <m/>
    <x v="7"/>
    <x v="172"/>
  </r>
  <r>
    <x v="11"/>
    <x v="173"/>
    <s v="Unidad"/>
    <n v="3"/>
    <n v="3"/>
    <n v="3"/>
    <n v="1"/>
    <n v="10"/>
    <n v="250"/>
    <n v="2500"/>
    <m/>
    <s v="COMPARACIÓN DE PRECIOS"/>
    <m/>
    <m/>
    <s v="SEMESTRAL"/>
    <m/>
    <x v="7"/>
    <x v="173"/>
  </r>
  <r>
    <x v="11"/>
    <x v="174"/>
    <s v="Unidad"/>
    <n v="6"/>
    <n v="6"/>
    <n v="6"/>
    <n v="7"/>
    <n v="25"/>
    <n v="150"/>
    <n v="3750"/>
    <m/>
    <s v="COMPARACIÓN DE PRECIOS"/>
    <m/>
    <m/>
    <s v="SEMESTRAL"/>
    <m/>
    <x v="7"/>
    <x v="174"/>
  </r>
  <r>
    <x v="11"/>
    <x v="175"/>
    <s v="Unidad"/>
    <n v="6"/>
    <n v="6"/>
    <n v="6"/>
    <n v="7"/>
    <n v="25"/>
    <n v="150"/>
    <n v="3750"/>
    <m/>
    <s v="COMPARACIÓN DE PRECIOS"/>
    <m/>
    <m/>
    <s v="SEMESTRAL"/>
    <m/>
    <x v="7"/>
    <x v="175"/>
  </r>
  <r>
    <x v="11"/>
    <x v="176"/>
    <s v="Unidad"/>
    <n v="3"/>
    <n v="3"/>
    <n v="3"/>
    <n v="1"/>
    <n v="10"/>
    <n v="145"/>
    <n v="1450"/>
    <m/>
    <s v="COMPARACIÓN DE PRECIOS"/>
    <m/>
    <m/>
    <s v="SEMESTRAL"/>
    <m/>
    <x v="7"/>
    <x v="176"/>
  </r>
  <r>
    <x v="11"/>
    <x v="177"/>
    <s v="Unidad"/>
    <n v="3"/>
    <n v="3"/>
    <n v="3"/>
    <n v="1"/>
    <n v="10"/>
    <n v="150"/>
    <n v="1500"/>
    <m/>
    <s v="COMPARACIÓN DE PRECIOS"/>
    <m/>
    <m/>
    <s v="SEMESTRAL"/>
    <m/>
    <x v="7"/>
    <x v="177"/>
  </r>
  <r>
    <x v="11"/>
    <x v="178"/>
    <s v="Unidad"/>
    <n v="18"/>
    <n v="18"/>
    <n v="18"/>
    <n v="16"/>
    <n v="70"/>
    <n v="160"/>
    <n v="11200"/>
    <m/>
    <s v="COMPARACIÓN DE PRECIOS"/>
    <m/>
    <m/>
    <s v="SEMESTRAL"/>
    <m/>
    <x v="7"/>
    <x v="178"/>
  </r>
  <r>
    <x v="11"/>
    <x v="179"/>
    <s v="Unidad"/>
    <n v="13"/>
    <n v="13"/>
    <n v="13"/>
    <n v="11"/>
    <n v="50"/>
    <n v="67.28"/>
    <n v="3364"/>
    <m/>
    <s v="COMPARACIÓN DE PRECIOS"/>
    <m/>
    <m/>
    <s v="SEMESTRAL"/>
    <m/>
    <x v="7"/>
    <x v="179"/>
  </r>
  <r>
    <x v="11"/>
    <x v="180"/>
    <s v="Unidad"/>
    <n v="1"/>
    <n v="1"/>
    <n v="1"/>
    <n v="2"/>
    <n v="5"/>
    <n v="122.96"/>
    <n v="614.79999999999995"/>
    <m/>
    <s v="COMPARACIÓN DE PRECIOS"/>
    <m/>
    <m/>
    <s v="SEMESTRAL"/>
    <m/>
    <x v="7"/>
    <x v="180"/>
  </r>
  <r>
    <x v="11"/>
    <x v="181"/>
    <s v="Unidad"/>
    <n v="3"/>
    <n v="3"/>
    <n v="3"/>
    <n v="1"/>
    <n v="10"/>
    <n v="200"/>
    <n v="2000"/>
    <m/>
    <s v="COMPARACIÓN DE PRECIOS"/>
    <m/>
    <m/>
    <s v="SEMESTRAL"/>
    <m/>
    <x v="7"/>
    <x v="181"/>
  </r>
  <r>
    <x v="11"/>
    <x v="182"/>
    <s v="Unidad"/>
    <n v="8"/>
    <n v="8"/>
    <n v="8"/>
    <n v="6"/>
    <n v="30"/>
    <n v="18.8"/>
    <n v="564"/>
    <m/>
    <s v="COMPARACIÓN DE PRECIOS"/>
    <m/>
    <m/>
    <s v="SEMESTRAL"/>
    <m/>
    <x v="7"/>
    <x v="182"/>
  </r>
  <r>
    <x v="11"/>
    <x v="183"/>
    <s v="Unidad"/>
    <n v="45"/>
    <n v="45"/>
    <n v="45"/>
    <n v="45"/>
    <n v="180"/>
    <n v="6"/>
    <n v="1080"/>
    <m/>
    <s v="COMPARACIÓN DE PRECIOS"/>
    <m/>
    <m/>
    <s v="SEMESTRAL"/>
    <m/>
    <x v="7"/>
    <x v="183"/>
  </r>
  <r>
    <x v="11"/>
    <x v="184"/>
    <s v="Unidad"/>
    <n v="15"/>
    <n v="15"/>
    <n v="15"/>
    <n v="15"/>
    <n v="60"/>
    <n v="9.2799999999999994"/>
    <n v="556.79999999999995"/>
    <m/>
    <s v="COMPARACIÓN DE PRECIOS"/>
    <m/>
    <m/>
    <s v="SEMESTRAL"/>
    <m/>
    <x v="7"/>
    <x v="184"/>
  </r>
  <r>
    <x v="11"/>
    <x v="185"/>
    <s v="Unidad"/>
    <n v="18"/>
    <n v="18"/>
    <n v="18"/>
    <n v="16"/>
    <n v="70"/>
    <n v="4466"/>
    <n v="312620"/>
    <m/>
    <s v="COMPARACIÓN DE PRECIOS"/>
    <m/>
    <m/>
    <s v="SEMESTRAL"/>
    <m/>
    <x v="7"/>
    <x v="185"/>
  </r>
  <r>
    <x v="11"/>
    <x v="186"/>
    <s v="Unidad"/>
    <n v="13"/>
    <n v="13"/>
    <n v="13"/>
    <n v="11"/>
    <n v="50"/>
    <n v="64.989999999999995"/>
    <n v="3249.4999999999995"/>
    <m/>
    <s v="COMPARACIÓN DE PRECIOS"/>
    <m/>
    <m/>
    <s v="SEMESTRAL"/>
    <m/>
    <x v="7"/>
    <x v="186"/>
  </r>
  <r>
    <x v="11"/>
    <x v="187"/>
    <s v="Unidad"/>
    <n v="30"/>
    <n v="30"/>
    <n v="30"/>
    <n v="30"/>
    <n v="120"/>
    <n v="180"/>
    <n v="21600"/>
    <m/>
    <s v="COMPARACIÓN DE PRECIOS"/>
    <m/>
    <m/>
    <s v="SEMESTRAL"/>
    <m/>
    <x v="7"/>
    <x v="187"/>
  </r>
  <r>
    <x v="11"/>
    <x v="188"/>
    <s v="Unidad"/>
    <n v="23"/>
    <n v="23"/>
    <n v="23"/>
    <n v="21"/>
    <n v="90"/>
    <n v="562.5"/>
    <n v="50625"/>
    <m/>
    <s v="COMPARACIÓN DE PRECIOS"/>
    <m/>
    <m/>
    <s v="SEMESTRAL"/>
    <m/>
    <x v="7"/>
    <x v="188"/>
  </r>
  <r>
    <x v="11"/>
    <x v="189"/>
    <s v="Unidad"/>
    <n v="6"/>
    <n v="6"/>
    <n v="6"/>
    <n v="7"/>
    <n v="25"/>
    <n v="116"/>
    <n v="2900"/>
    <m/>
    <s v="COMPARACIÓN DE PRECIOS"/>
    <m/>
    <m/>
    <s v="SEMESTRAL"/>
    <m/>
    <x v="7"/>
    <x v="189"/>
  </r>
  <r>
    <x v="11"/>
    <x v="190"/>
    <s v="Unidad"/>
    <n v="6"/>
    <n v="6"/>
    <n v="6"/>
    <n v="7"/>
    <n v="25"/>
    <n v="168.28"/>
    <n v="4207"/>
    <m/>
    <s v="COMPARACIÓN DE PRECIOS"/>
    <m/>
    <m/>
    <s v="SEMESTRAL"/>
    <m/>
    <x v="7"/>
    <x v="190"/>
  </r>
  <r>
    <x v="11"/>
    <x v="191"/>
    <s v="Unidad"/>
    <n v="15"/>
    <n v="15"/>
    <n v="15"/>
    <n v="15"/>
    <n v="60"/>
    <n v="36"/>
    <n v="2160"/>
    <m/>
    <s v="COMPARACIÓN DE PRECIOS"/>
    <m/>
    <m/>
    <s v="SEMESTRAL"/>
    <m/>
    <x v="7"/>
    <x v="191"/>
  </r>
  <r>
    <x v="12"/>
    <x v="192"/>
    <s v="Unidad"/>
    <n v="15"/>
    <n v="0"/>
    <n v="0"/>
    <n v="0"/>
    <n v="15"/>
    <n v="2000"/>
    <n v="30000"/>
    <m/>
    <s v="COMPARACIÓN DE PRECIOS"/>
    <m/>
    <m/>
    <s v="SEMESTRAL"/>
    <m/>
    <x v="6"/>
    <x v="192"/>
  </r>
  <r>
    <x v="12"/>
    <x v="193"/>
    <s v="Unidad"/>
    <n v="4"/>
    <n v="4"/>
    <n v="8"/>
    <n v="0"/>
    <n v="16"/>
    <n v="14000"/>
    <n v="224000"/>
    <m/>
    <s v="COMPARACIÓN DE PRECIOS"/>
    <m/>
    <m/>
    <s v="SEMESTRAL"/>
    <m/>
    <x v="6"/>
    <x v="193"/>
  </r>
  <r>
    <x v="12"/>
    <x v="194"/>
    <s v="Unidad"/>
    <n v="25"/>
    <n v="0"/>
    <n v="25"/>
    <n v="0"/>
    <n v="50"/>
    <n v="2000"/>
    <n v="100000"/>
    <m/>
    <s v="COMPARACIÓN DE PRECIOS"/>
    <m/>
    <m/>
    <s v="SEMESTRAL"/>
    <m/>
    <x v="6"/>
    <x v="194"/>
  </r>
  <r>
    <x v="12"/>
    <x v="195"/>
    <s v="Unidad"/>
    <n v="5"/>
    <n v="5"/>
    <n v="5"/>
    <n v="0"/>
    <n v="15"/>
    <n v="100000"/>
    <n v="1500000"/>
    <m/>
    <s v="COMPARACIÓN DE PRECIOS"/>
    <m/>
    <m/>
    <s v="SEMESTRAL"/>
    <m/>
    <x v="6"/>
    <x v="195"/>
  </r>
  <r>
    <x v="13"/>
    <x v="196"/>
    <s v="Pie"/>
    <n v="2500"/>
    <n v="2500"/>
    <n v="2500"/>
    <n v="2500"/>
    <n v="10000"/>
    <n v="17.010000000000002"/>
    <n v="170100.00000000003"/>
    <m/>
    <s v="COMPARACIÓN DE PRECIOS"/>
    <m/>
    <m/>
    <s v="SEMESTRAL"/>
    <m/>
    <x v="7"/>
    <x v="196"/>
  </r>
  <r>
    <x v="13"/>
    <x v="197"/>
    <s v="Pie"/>
    <n v="2500"/>
    <n v="2500"/>
    <n v="2500"/>
    <n v="2500"/>
    <n v="10000"/>
    <n v="18"/>
    <n v="180000"/>
    <m/>
    <s v="COMPARACIÓN DE PRECIOS"/>
    <m/>
    <m/>
    <s v="SEMESTRAL"/>
    <m/>
    <x v="7"/>
    <x v="197"/>
  </r>
  <r>
    <x v="13"/>
    <x v="198"/>
    <s v="Pie"/>
    <n v="1250"/>
    <n v="1250"/>
    <n v="1250"/>
    <n v="1250"/>
    <n v="5000"/>
    <n v="15.13"/>
    <n v="75650"/>
    <m/>
    <s v="COMPARACIÓN DE PRECIOS"/>
    <m/>
    <m/>
    <s v="SEMESTRAL"/>
    <m/>
    <x v="7"/>
    <x v="198"/>
  </r>
  <r>
    <x v="13"/>
    <x v="199"/>
    <s v="Pie"/>
    <n v="2500"/>
    <n v="2500"/>
    <n v="2500"/>
    <n v="2500"/>
    <n v="10000"/>
    <n v="9.51"/>
    <n v="95100"/>
    <m/>
    <s v="COMPARACIÓN DE PRECIOS"/>
    <m/>
    <m/>
    <s v="SEMESTRAL"/>
    <m/>
    <x v="7"/>
    <x v="199"/>
  </r>
  <r>
    <x v="13"/>
    <x v="200"/>
    <s v="Unidad"/>
    <n v="63"/>
    <n v="63"/>
    <n v="63"/>
    <n v="61"/>
    <n v="250"/>
    <n v="65"/>
    <n v="16250"/>
    <m/>
    <s v="COMPARACIÓN DE PRECIOS"/>
    <m/>
    <m/>
    <s v="SEMESTRAL"/>
    <m/>
    <x v="7"/>
    <x v="200"/>
  </r>
  <r>
    <x v="13"/>
    <x v="201"/>
    <s v="Pie"/>
    <n v="1250"/>
    <n v="1250"/>
    <n v="1250"/>
    <n v="1250"/>
    <n v="5000"/>
    <n v="23"/>
    <n v="115000"/>
    <m/>
    <s v="COMPARACIÓN DE PRECIOS"/>
    <m/>
    <m/>
    <s v="SEMESTRAL"/>
    <m/>
    <x v="7"/>
    <x v="201"/>
  </r>
  <r>
    <x v="13"/>
    <x v="202"/>
    <s v="Unidad"/>
    <n v="100"/>
    <n v="100"/>
    <n v="100"/>
    <n v="100"/>
    <n v="400"/>
    <n v="1154.8"/>
    <n v="461920"/>
    <m/>
    <s v="COMPARACIÓN DE PRECIOS"/>
    <m/>
    <m/>
    <s v="SEMESTRAL"/>
    <m/>
    <x v="7"/>
    <x v="202"/>
  </r>
  <r>
    <x v="13"/>
    <x v="203"/>
    <s v="Pie"/>
    <n v="500"/>
    <n v="500"/>
    <n v="500"/>
    <n v="500"/>
    <n v="2000"/>
    <n v="20"/>
    <n v="40000"/>
    <m/>
    <s v="COMPARACIÓN DE PRECIOS"/>
    <m/>
    <m/>
    <s v="SEMESTRAL"/>
    <m/>
    <x v="7"/>
    <x v="203"/>
  </r>
  <r>
    <x v="13"/>
    <x v="204"/>
    <s v="Unidad"/>
    <n v="125"/>
    <n v="125"/>
    <n v="125"/>
    <n v="125"/>
    <n v="500"/>
    <n v="595"/>
    <n v="297500"/>
    <m/>
    <s v="COMPARACIÓN DE PRECIOS"/>
    <m/>
    <m/>
    <s v="SEMESTRAL"/>
    <m/>
    <x v="7"/>
    <x v="204"/>
  </r>
  <r>
    <x v="13"/>
    <x v="205"/>
    <s v="Unidad"/>
    <n v="5"/>
    <n v="5"/>
    <n v="5"/>
    <n v="5"/>
    <n v="20"/>
    <n v="919.24"/>
    <n v="18384.8"/>
    <m/>
    <s v="COMPARACIÓN DE PRECIOS"/>
    <m/>
    <m/>
    <s v="SEMESTRAL"/>
    <m/>
    <x v="7"/>
    <x v="205"/>
  </r>
  <r>
    <x v="13"/>
    <x v="206"/>
    <s v="Unidad"/>
    <n v="5"/>
    <n v="5"/>
    <n v="5"/>
    <n v="5"/>
    <n v="20"/>
    <n v="662.69"/>
    <n v="13253.800000000001"/>
    <m/>
    <s v="COMPARACIÓN DE PRECIOS"/>
    <m/>
    <m/>
    <s v="SEMESTRAL"/>
    <m/>
    <x v="7"/>
    <x v="206"/>
  </r>
  <r>
    <x v="13"/>
    <x v="207"/>
    <s v="Unidad"/>
    <n v="8"/>
    <n v="8"/>
    <n v="8"/>
    <n v="6"/>
    <n v="30"/>
    <n v="127.6"/>
    <n v="3828"/>
    <m/>
    <s v="COMPARACIÓN DE PRECIOS"/>
    <m/>
    <m/>
    <s v="SEMESTRAL"/>
    <m/>
    <x v="7"/>
    <x v="207"/>
  </r>
  <r>
    <x v="13"/>
    <x v="208"/>
    <s v="Unidad"/>
    <n v="1"/>
    <n v="1"/>
    <n v="1"/>
    <n v="2"/>
    <n v="5"/>
    <n v="185"/>
    <n v="925"/>
    <m/>
    <s v="COMPARACIÓN DE PRECIOS"/>
    <m/>
    <m/>
    <s v="SEMESTRAL"/>
    <m/>
    <x v="7"/>
    <x v="208"/>
  </r>
  <r>
    <x v="13"/>
    <x v="209"/>
    <s v="Unidad"/>
    <n v="25"/>
    <n v="25"/>
    <n v="25"/>
    <n v="25"/>
    <n v="100"/>
    <n v="98"/>
    <n v="9800"/>
    <m/>
    <s v="COMPARACIÓN DE PRECIOS"/>
    <m/>
    <m/>
    <s v="SEMESTRAL"/>
    <m/>
    <x v="7"/>
    <x v="209"/>
  </r>
  <r>
    <x v="13"/>
    <x v="210"/>
    <s v="Unidad"/>
    <n v="3"/>
    <n v="3"/>
    <n v="3"/>
    <n v="1"/>
    <n v="10"/>
    <n v="4710.3"/>
    <n v="47103"/>
    <m/>
    <s v="COMPARACIÓN DE PRECIOS"/>
    <m/>
    <m/>
    <s v="SEMESTRAL"/>
    <m/>
    <x v="7"/>
    <x v="210"/>
  </r>
  <r>
    <x v="13"/>
    <x v="211"/>
    <s v="Unidad"/>
    <n v="25"/>
    <n v="25"/>
    <n v="25"/>
    <n v="25"/>
    <n v="100"/>
    <n v="222.82"/>
    <n v="22282"/>
    <m/>
    <s v="COMPARACIÓN DE PRECIOS"/>
    <m/>
    <m/>
    <s v="SEMESTRAL"/>
    <m/>
    <x v="7"/>
    <x v="211"/>
  </r>
  <r>
    <x v="13"/>
    <x v="212"/>
    <s v="Unidad"/>
    <n v="20"/>
    <n v="20"/>
    <n v="20"/>
    <n v="20"/>
    <n v="80"/>
    <n v="6.96"/>
    <n v="556.79999999999995"/>
    <m/>
    <s v="COMPARACIÓN DE PRECIOS"/>
    <m/>
    <m/>
    <s v="SEMESTRAL"/>
    <m/>
    <x v="7"/>
    <x v="212"/>
  </r>
  <r>
    <x v="13"/>
    <x v="213"/>
    <s v="Unidad"/>
    <n v="25"/>
    <n v="25"/>
    <n v="25"/>
    <n v="25"/>
    <n v="100"/>
    <n v="3"/>
    <n v="300"/>
    <m/>
    <s v="COMPARACIÓN DE PRECIOS"/>
    <m/>
    <m/>
    <s v="SEMESTRAL"/>
    <m/>
    <x v="7"/>
    <x v="213"/>
  </r>
  <r>
    <x v="13"/>
    <x v="214"/>
    <s v="Unidad"/>
    <n v="10"/>
    <n v="10"/>
    <n v="10"/>
    <n v="10"/>
    <n v="40"/>
    <n v="411.8"/>
    <n v="16472"/>
    <m/>
    <s v="COMPARACIÓN DE PRECIOS"/>
    <m/>
    <m/>
    <s v="SEMESTRAL"/>
    <m/>
    <x v="7"/>
    <x v="214"/>
  </r>
  <r>
    <x v="13"/>
    <x v="215"/>
    <s v="Unidad"/>
    <n v="3"/>
    <n v="3"/>
    <n v="3"/>
    <n v="3"/>
    <n v="12"/>
    <n v="131.99"/>
    <n v="1583.88"/>
    <m/>
    <s v="COMPARACIÓN DE PRECIOS"/>
    <m/>
    <m/>
    <s v="SEMESTRAL"/>
    <m/>
    <x v="7"/>
    <x v="215"/>
  </r>
  <r>
    <x v="13"/>
    <x v="216"/>
    <s v="Unidad"/>
    <n v="3"/>
    <n v="3"/>
    <n v="3"/>
    <n v="3"/>
    <n v="12"/>
    <n v="200"/>
    <n v="2400"/>
    <m/>
    <s v="COMPARACIÓN DE PRECIOS"/>
    <m/>
    <m/>
    <s v="SEMESTRAL"/>
    <m/>
    <x v="7"/>
    <x v="216"/>
  </r>
  <r>
    <x v="13"/>
    <x v="217"/>
    <s v="Unidad"/>
    <n v="3"/>
    <n v="3"/>
    <n v="3"/>
    <n v="3"/>
    <n v="12"/>
    <n v="208.8"/>
    <n v="2505.6000000000004"/>
    <m/>
    <s v="COMPARACIÓN DE PRECIOS"/>
    <m/>
    <m/>
    <s v="SEMESTRAL"/>
    <m/>
    <x v="7"/>
    <x v="217"/>
  </r>
  <r>
    <x v="13"/>
    <x v="218"/>
    <s v="Unidad"/>
    <n v="150"/>
    <n v="150"/>
    <n v="150"/>
    <n v="150"/>
    <n v="600"/>
    <n v="49.35"/>
    <n v="29610"/>
    <m/>
    <s v="COMPARACIÓN DE PRECIOS"/>
    <m/>
    <m/>
    <s v="SEMESTRAL"/>
    <m/>
    <x v="7"/>
    <x v="218"/>
  </r>
  <r>
    <x v="13"/>
    <x v="219"/>
    <s v="Unidad"/>
    <n v="10"/>
    <n v="10"/>
    <n v="10"/>
    <n v="10"/>
    <n v="40"/>
    <n v="15"/>
    <n v="600"/>
    <m/>
    <s v="COMPARACIÓN DE PRECIOS"/>
    <m/>
    <m/>
    <s v="SEMESTRAL"/>
    <m/>
    <x v="7"/>
    <x v="219"/>
  </r>
  <r>
    <x v="13"/>
    <x v="220"/>
    <s v="Unidad"/>
    <n v="85"/>
    <n v="85"/>
    <n v="85"/>
    <n v="85"/>
    <n v="340"/>
    <n v="600"/>
    <n v="204000"/>
    <m/>
    <s v="COMPARACIÓN DE PRECIOS"/>
    <m/>
    <m/>
    <s v="SEMESTRAL"/>
    <m/>
    <x v="7"/>
    <x v="220"/>
  </r>
  <r>
    <x v="13"/>
    <x v="221"/>
    <s v="Unidad"/>
    <n v="14"/>
    <n v="14"/>
    <n v="14"/>
    <n v="13"/>
    <n v="55"/>
    <n v="1011.04"/>
    <n v="55607.199999999997"/>
    <m/>
    <s v="COMPARACIÓN DE PRECIOS"/>
    <m/>
    <m/>
    <s v="SEMESTRAL"/>
    <m/>
    <x v="7"/>
    <x v="221"/>
  </r>
  <r>
    <x v="13"/>
    <x v="222"/>
    <s v="Unidad"/>
    <n v="43"/>
    <n v="43"/>
    <n v="43"/>
    <n v="41"/>
    <n v="170"/>
    <n v="760.53"/>
    <n v="129290.09999999999"/>
    <m/>
    <s v="COMPARACIÓN DE PRECIOS"/>
    <m/>
    <m/>
    <s v="SEMESTRAL"/>
    <m/>
    <x v="7"/>
    <x v="222"/>
  </r>
  <r>
    <x v="13"/>
    <x v="223"/>
    <s v="Unidad"/>
    <n v="13"/>
    <n v="13"/>
    <n v="13"/>
    <n v="11"/>
    <n v="50"/>
    <n v="163.15"/>
    <n v="8157.5"/>
    <m/>
    <s v="COMPARACIÓN DE PRECIOS"/>
    <m/>
    <m/>
    <s v="SEMESTRAL"/>
    <m/>
    <x v="7"/>
    <x v="223"/>
  </r>
  <r>
    <x v="13"/>
    <x v="224"/>
    <s v="Unidad"/>
    <n v="500"/>
    <n v="500"/>
    <n v="500"/>
    <n v="500"/>
    <n v="2000"/>
    <n v="250"/>
    <n v="500000"/>
    <m/>
    <s v="COMPARACIÓN DE PRECIOS"/>
    <m/>
    <m/>
    <s v="SEMESTRAL"/>
    <m/>
    <x v="7"/>
    <x v="224"/>
  </r>
  <r>
    <x v="13"/>
    <x v="225"/>
    <s v="Unidad"/>
    <n v="10"/>
    <n v="10"/>
    <n v="10"/>
    <n v="10"/>
    <n v="40"/>
    <n v="522"/>
    <n v="20880"/>
    <m/>
    <s v="COMPARACIÓN DE PRECIOS"/>
    <m/>
    <m/>
    <s v="SEMESTRAL"/>
    <m/>
    <x v="7"/>
    <x v="225"/>
  </r>
  <r>
    <x v="13"/>
    <x v="226"/>
    <s v="Unidad"/>
    <n v="10"/>
    <n v="10"/>
    <n v="10"/>
    <n v="10"/>
    <n v="40"/>
    <n v="2860"/>
    <n v="114400"/>
    <m/>
    <s v="COMPARACIÓN DE PRECIOS"/>
    <m/>
    <m/>
    <s v="SEMESTRAL"/>
    <m/>
    <x v="7"/>
    <x v="226"/>
  </r>
  <r>
    <x v="13"/>
    <x v="227"/>
    <s v="Unidad"/>
    <n v="30"/>
    <n v="30"/>
    <n v="30"/>
    <n v="30"/>
    <n v="120"/>
    <n v="10.44"/>
    <n v="1252.8"/>
    <m/>
    <s v="COMPARACIÓN DE PRECIOS"/>
    <m/>
    <m/>
    <s v="SEMESTRAL"/>
    <m/>
    <x v="7"/>
    <x v="227"/>
  </r>
  <r>
    <x v="13"/>
    <x v="228"/>
    <s v="Unidad"/>
    <n v="375"/>
    <n v="375"/>
    <n v="375"/>
    <n v="375"/>
    <n v="1500"/>
    <n v="1.77"/>
    <n v="2655"/>
    <m/>
    <s v="COMPARACIÓN DE PRECIOS"/>
    <m/>
    <m/>
    <s v="SEMESTRAL"/>
    <m/>
    <x v="7"/>
    <x v="228"/>
  </r>
  <r>
    <x v="13"/>
    <x v="229"/>
    <s v="Unidad"/>
    <n v="13"/>
    <n v="13"/>
    <n v="13"/>
    <n v="11"/>
    <n v="50"/>
    <n v="559.73"/>
    <n v="27986.5"/>
    <m/>
    <s v="COMPARACIÓN DE PRECIOS"/>
    <m/>
    <m/>
    <s v="SEMESTRAL"/>
    <m/>
    <x v="7"/>
    <x v="229"/>
  </r>
  <r>
    <x v="13"/>
    <x v="230"/>
    <s v="Unidad"/>
    <n v="63"/>
    <n v="63"/>
    <n v="63"/>
    <n v="61"/>
    <n v="250"/>
    <n v="136.41999999999999"/>
    <n v="34105"/>
    <m/>
    <s v="COMPARACIÓN DE PRECIOS"/>
    <m/>
    <m/>
    <s v="SEMESTRAL"/>
    <m/>
    <x v="7"/>
    <x v="230"/>
  </r>
  <r>
    <x v="13"/>
    <x v="231"/>
    <s v="Unidad"/>
    <n v="25"/>
    <n v="25"/>
    <n v="25"/>
    <n v="25"/>
    <n v="100"/>
    <n v="38.85"/>
    <n v="3885"/>
    <m/>
    <s v="COMPARACIÓN DE PRECIOS"/>
    <m/>
    <m/>
    <s v="SEMESTRAL"/>
    <m/>
    <x v="7"/>
    <x v="231"/>
  </r>
  <r>
    <x v="13"/>
    <x v="232"/>
    <s v="Unidad"/>
    <n v="13"/>
    <n v="13"/>
    <n v="13"/>
    <n v="11"/>
    <n v="50"/>
    <n v="95.06"/>
    <n v="4753"/>
    <m/>
    <s v="COMPARACIÓN DE PRECIOS"/>
    <m/>
    <m/>
    <s v="SEMESTRAL"/>
    <m/>
    <x v="7"/>
    <x v="232"/>
  </r>
  <r>
    <x v="13"/>
    <x v="233"/>
    <s v="Unidad"/>
    <n v="25"/>
    <n v="25"/>
    <n v="25"/>
    <n v="25"/>
    <n v="100"/>
    <n v="434.05"/>
    <n v="43405"/>
    <m/>
    <s v="COMPARACIÓN DE PRECIOS"/>
    <m/>
    <m/>
    <s v="SEMESTRAL"/>
    <m/>
    <x v="7"/>
    <x v="233"/>
  </r>
  <r>
    <x v="13"/>
    <x v="234"/>
    <s v="Pie"/>
    <n v="2500"/>
    <n v="2500"/>
    <n v="2500"/>
    <n v="2500"/>
    <n v="10000"/>
    <n v="6.97"/>
    <n v="69700"/>
    <m/>
    <s v="COMPARACIÓN DE PRECIOS"/>
    <m/>
    <m/>
    <s v="SEMESTRAL"/>
    <m/>
    <x v="7"/>
    <x v="234"/>
  </r>
  <r>
    <x v="13"/>
    <x v="235"/>
    <s v="Pie"/>
    <n v="2500"/>
    <n v="2500"/>
    <n v="2500"/>
    <n v="2500"/>
    <n v="10000"/>
    <n v="6.97"/>
    <n v="69700"/>
    <m/>
    <s v="COMPARACIÓN DE PRECIOS"/>
    <m/>
    <m/>
    <s v="SEMESTRAL"/>
    <m/>
    <x v="7"/>
    <x v="235"/>
  </r>
  <r>
    <x v="13"/>
    <x v="236"/>
    <s v="Unidad"/>
    <n v="50"/>
    <n v="50"/>
    <n v="50"/>
    <n v="50"/>
    <n v="200"/>
    <n v="145"/>
    <n v="29000"/>
    <m/>
    <s v="COMPARACIÓN DE PRECIOS"/>
    <m/>
    <m/>
    <s v="SEMESTRAL"/>
    <m/>
    <x v="7"/>
    <x v="236"/>
  </r>
  <r>
    <x v="13"/>
    <x v="237"/>
    <s v="Unidad"/>
    <n v="2500"/>
    <n v="2500"/>
    <n v="2500"/>
    <n v="2500"/>
    <n v="10000"/>
    <n v="6.97"/>
    <n v="69700"/>
    <m/>
    <s v="COMPARACIÓN DE PRECIOS"/>
    <m/>
    <m/>
    <s v="SEMESTRAL"/>
    <m/>
    <x v="7"/>
    <x v="237"/>
  </r>
  <r>
    <x v="13"/>
    <x v="238"/>
    <s v="Unidad"/>
    <n v="1250"/>
    <n v="1250"/>
    <n v="1250"/>
    <n v="1250"/>
    <n v="5000"/>
    <n v="6.97"/>
    <n v="34850"/>
    <m/>
    <s v="COMPARACIÓN DE PRECIOS"/>
    <m/>
    <m/>
    <s v="SEMESTRAL"/>
    <m/>
    <x v="7"/>
    <x v="238"/>
  </r>
  <r>
    <x v="13"/>
    <x v="197"/>
    <s v="Unidad"/>
    <n v="2500"/>
    <n v="2500"/>
    <n v="2500"/>
    <n v="2500"/>
    <n v="10000"/>
    <n v="6.97"/>
    <n v="69700"/>
    <m/>
    <s v="COMPARACIÓN DE PRECIOS"/>
    <m/>
    <m/>
    <s v="SEMESTRAL"/>
    <m/>
    <x v="7"/>
    <x v="239"/>
  </r>
  <r>
    <x v="13"/>
    <x v="239"/>
    <s v="Unidad"/>
    <n v="1250"/>
    <n v="1250"/>
    <n v="1250"/>
    <n v="1250"/>
    <n v="5000"/>
    <n v="6.97"/>
    <n v="34850"/>
    <m/>
    <s v="COMPARACIÓN DE PRECIOS"/>
    <m/>
    <m/>
    <s v="SEMESTRAL"/>
    <m/>
    <x v="7"/>
    <x v="240"/>
  </r>
  <r>
    <x v="13"/>
    <x v="240"/>
    <s v="Libra"/>
    <n v="6"/>
    <n v="6"/>
    <n v="6"/>
    <n v="7"/>
    <n v="25"/>
    <n v="60.18"/>
    <n v="1504.5"/>
    <m/>
    <s v="COMPARACIÓN DE PRECIOS"/>
    <m/>
    <m/>
    <s v="SEMESTRAL"/>
    <m/>
    <x v="7"/>
    <x v="241"/>
  </r>
  <r>
    <x v="13"/>
    <x v="241"/>
    <s v="Unidad"/>
    <n v="1"/>
    <n v="1"/>
    <n v="1"/>
    <n v="2"/>
    <n v="5"/>
    <n v="1457.36"/>
    <n v="7286.7999999999993"/>
    <m/>
    <s v="COMPARACIÓN DE PRECIOS"/>
    <m/>
    <m/>
    <s v="SEMESTRAL"/>
    <m/>
    <x v="7"/>
    <x v="242"/>
  </r>
  <r>
    <x v="13"/>
    <x v="242"/>
    <s v="Unidad"/>
    <n v="1"/>
    <n v="1"/>
    <n v="1"/>
    <n v="2"/>
    <n v="5"/>
    <n v="500"/>
    <n v="2500"/>
    <m/>
    <s v="COMPARACIÓN DE PRECIOS"/>
    <m/>
    <m/>
    <s v="SEMESTRAL"/>
    <m/>
    <x v="7"/>
    <x v="243"/>
  </r>
  <r>
    <x v="13"/>
    <x v="243"/>
    <s v="Unidad"/>
    <n v="2500"/>
    <n v="2500"/>
    <n v="2500"/>
    <n v="2500"/>
    <n v="10000"/>
    <n v="9.51"/>
    <n v="95100"/>
    <m/>
    <s v="COMPARACIÓN DE PRECIOS"/>
    <m/>
    <m/>
    <s v="SEMESTRAL"/>
    <m/>
    <x v="7"/>
    <x v="244"/>
  </r>
  <r>
    <x v="13"/>
    <x v="244"/>
    <s v="Unidad"/>
    <n v="750"/>
    <n v="750"/>
    <n v="750"/>
    <n v="750"/>
    <n v="3000"/>
    <n v="6.97"/>
    <n v="20910"/>
    <m/>
    <s v="COMPARACIÓN DE PRECIOS"/>
    <m/>
    <m/>
    <s v="SEMESTRAL"/>
    <m/>
    <x v="7"/>
    <x v="245"/>
  </r>
  <r>
    <x v="13"/>
    <x v="245"/>
    <s v="Unidad"/>
    <n v="25"/>
    <n v="25"/>
    <n v="25"/>
    <n v="25"/>
    <n v="100"/>
    <n v="138.9"/>
    <n v="13890"/>
    <m/>
    <s v="COMPARACIÓN DE PRECIOS"/>
    <m/>
    <m/>
    <s v="SEMESTRAL"/>
    <m/>
    <x v="7"/>
    <x v="246"/>
  </r>
  <r>
    <x v="13"/>
    <x v="246"/>
    <s v="Unidad"/>
    <n v="10"/>
    <n v="10"/>
    <n v="10"/>
    <n v="10"/>
    <n v="40"/>
    <n v="350.53"/>
    <n v="14021.199999999999"/>
    <m/>
    <s v="COMPARACIÓN DE PRECIOS"/>
    <m/>
    <m/>
    <s v="SEMESTRAL"/>
    <m/>
    <x v="7"/>
    <x v="247"/>
  </r>
  <r>
    <x v="13"/>
    <x v="247"/>
    <s v="Unidad"/>
    <n v="13"/>
    <n v="13"/>
    <n v="13"/>
    <n v="11"/>
    <n v="50"/>
    <n v="377"/>
    <n v="18850"/>
    <m/>
    <s v="COMPARACIÓN DE PRECIOS"/>
    <m/>
    <m/>
    <s v="SEMESTRAL"/>
    <m/>
    <x v="7"/>
    <x v="248"/>
  </r>
  <r>
    <x v="13"/>
    <x v="248"/>
    <s v="Unidad"/>
    <n v="14"/>
    <n v="14"/>
    <n v="14"/>
    <n v="13"/>
    <n v="55"/>
    <n v="38.86"/>
    <n v="2137.3000000000002"/>
    <m/>
    <s v="COMPARACIÓN DE PRECIOS"/>
    <m/>
    <m/>
    <s v="SEMESTRAL"/>
    <m/>
    <x v="7"/>
    <x v="249"/>
  </r>
  <r>
    <x v="13"/>
    <x v="249"/>
    <s v="Unidad"/>
    <n v="25"/>
    <n v="25"/>
    <n v="25"/>
    <n v="25"/>
    <n v="100"/>
    <n v="15.14"/>
    <n v="1514"/>
    <m/>
    <s v="COMPARACIÓN DE PRECIOS"/>
    <m/>
    <m/>
    <s v="SEMESTRAL"/>
    <m/>
    <x v="7"/>
    <x v="250"/>
  </r>
  <r>
    <x v="13"/>
    <x v="250"/>
    <s v="Unidad"/>
    <n v="25"/>
    <n v="25"/>
    <n v="25"/>
    <n v="25"/>
    <n v="100"/>
    <n v="4.5199999999999996"/>
    <n v="451.99999999999994"/>
    <m/>
    <s v="COMPARACIÓN DE PRECIOS"/>
    <m/>
    <m/>
    <s v="SEMESTRAL"/>
    <m/>
    <x v="7"/>
    <x v="251"/>
  </r>
  <r>
    <x v="13"/>
    <x v="251"/>
    <s v="Unidad"/>
    <n v="13"/>
    <n v="13"/>
    <n v="13"/>
    <n v="11"/>
    <n v="50"/>
    <n v="103.95"/>
    <n v="5197.5"/>
    <m/>
    <s v="COMPARACIÓN DE PRECIOS"/>
    <m/>
    <m/>
    <s v="SEMESTRAL"/>
    <m/>
    <x v="7"/>
    <x v="252"/>
  </r>
  <r>
    <x v="13"/>
    <x v="252"/>
    <s v="Unidad"/>
    <n v="50"/>
    <n v="50"/>
    <n v="50"/>
    <n v="50"/>
    <n v="200"/>
    <n v="365.4"/>
    <n v="73080"/>
    <m/>
    <s v="COMPARACIÓN DE PRECIOS"/>
    <m/>
    <m/>
    <s v="SEMESTRAL"/>
    <m/>
    <x v="7"/>
    <x v="253"/>
  </r>
  <r>
    <x v="13"/>
    <x v="253"/>
    <s v="Unidad"/>
    <n v="14"/>
    <n v="14"/>
    <n v="14"/>
    <n v="13"/>
    <n v="55"/>
    <n v="110"/>
    <n v="6050"/>
    <m/>
    <s v="COMPARACIÓN DE PRECIOS"/>
    <m/>
    <m/>
    <s v="SEMESTRAL"/>
    <m/>
    <x v="7"/>
    <x v="254"/>
  </r>
  <r>
    <x v="13"/>
    <x v="254"/>
    <s v="Unidad"/>
    <n v="15"/>
    <n v="15"/>
    <n v="15"/>
    <n v="15"/>
    <n v="60"/>
    <n v="60.37"/>
    <n v="3622.2"/>
    <m/>
    <s v="COMPARACIÓN DE PRECIOS"/>
    <m/>
    <m/>
    <s v="SEMESTRAL"/>
    <m/>
    <x v="7"/>
    <x v="255"/>
  </r>
  <r>
    <x v="13"/>
    <x v="255"/>
    <s v="Unidad"/>
    <n v="10"/>
    <n v="10"/>
    <n v="10"/>
    <n v="10"/>
    <n v="40"/>
    <n v="80.84"/>
    <n v="3233.6000000000004"/>
    <m/>
    <s v="COMPARACIÓN DE PRECIOS"/>
    <m/>
    <m/>
    <s v="SEMESTRAL"/>
    <m/>
    <x v="7"/>
    <x v="256"/>
  </r>
  <r>
    <x v="13"/>
    <x v="256"/>
    <s v="Unidad"/>
    <n v="25"/>
    <n v="25"/>
    <n v="25"/>
    <n v="25"/>
    <n v="100"/>
    <n v="75"/>
    <n v="7500"/>
    <m/>
    <s v="COMPARACIÓN DE PRECIOS"/>
    <m/>
    <m/>
    <s v="SEMESTRAL"/>
    <m/>
    <x v="7"/>
    <x v="257"/>
  </r>
  <r>
    <x v="13"/>
    <x v="257"/>
    <s v="Unidad"/>
    <n v="8"/>
    <n v="8"/>
    <n v="8"/>
    <n v="6"/>
    <n v="30"/>
    <n v="371.6"/>
    <n v="11148"/>
    <m/>
    <s v="COMPARACIÓN DE PRECIOS"/>
    <m/>
    <m/>
    <s v="SEMESTRAL"/>
    <m/>
    <x v="7"/>
    <x v="258"/>
  </r>
  <r>
    <x v="13"/>
    <x v="258"/>
    <s v="Unidad"/>
    <n v="20"/>
    <n v="20"/>
    <n v="20"/>
    <n v="20"/>
    <n v="80"/>
    <n v="522"/>
    <n v="41760"/>
    <m/>
    <s v="COMPARACIÓN DE PRECIOS"/>
    <m/>
    <m/>
    <s v="SEMESTRAL"/>
    <m/>
    <x v="7"/>
    <x v="259"/>
  </r>
  <r>
    <x v="13"/>
    <x v="259"/>
    <s v="Unidad"/>
    <n v="13"/>
    <n v="13"/>
    <n v="13"/>
    <n v="11"/>
    <n v="50"/>
    <n v="23.85"/>
    <n v="1192.5"/>
    <m/>
    <s v="COMPARACIÓN DE PRECIOS"/>
    <m/>
    <m/>
    <s v="SEMESTRAL"/>
    <m/>
    <x v="7"/>
    <x v="260"/>
  </r>
  <r>
    <x v="13"/>
    <x v="260"/>
    <s v="Unidad"/>
    <n v="125"/>
    <n v="125"/>
    <n v="125"/>
    <n v="125"/>
    <n v="500"/>
    <n v="99.31"/>
    <n v="49655"/>
    <m/>
    <s v="COMPARACIÓN DE PRECIOS"/>
    <m/>
    <m/>
    <s v="SEMESTRAL"/>
    <m/>
    <x v="7"/>
    <x v="261"/>
  </r>
  <r>
    <x v="13"/>
    <x v="261"/>
    <s v="Unidad"/>
    <n v="1"/>
    <n v="1"/>
    <n v="1"/>
    <n v="2"/>
    <n v="5"/>
    <n v="12"/>
    <n v="60"/>
    <m/>
    <s v="COMPARACIÓN DE PRECIOS"/>
    <m/>
    <m/>
    <s v="SEMESTRAL"/>
    <m/>
    <x v="7"/>
    <x v="262"/>
  </r>
  <r>
    <x v="13"/>
    <x v="262"/>
    <s v="Unidad"/>
    <n v="125"/>
    <n v="125"/>
    <n v="125"/>
    <n v="125"/>
    <n v="500"/>
    <n v="2.3199999999999998"/>
    <n v="1160"/>
    <m/>
    <s v="COMPARACIÓN DE PRECIOS"/>
    <m/>
    <m/>
    <s v="SEMESTRAL"/>
    <m/>
    <x v="7"/>
    <x v="263"/>
  </r>
  <r>
    <x v="13"/>
    <x v="263"/>
    <s v="Unidad"/>
    <n v="13"/>
    <n v="13"/>
    <n v="13"/>
    <n v="11"/>
    <n v="50"/>
    <n v="824.84"/>
    <n v="41242"/>
    <m/>
    <s v="COMPARACIÓN DE PRECIOS"/>
    <m/>
    <m/>
    <s v="SEMESTRAL"/>
    <m/>
    <x v="7"/>
    <x v="264"/>
  </r>
  <r>
    <x v="13"/>
    <x v="264"/>
    <s v="Unidad"/>
    <n v="25"/>
    <n v="25"/>
    <n v="25"/>
    <n v="25"/>
    <n v="100"/>
    <n v="200"/>
    <n v="20000"/>
    <m/>
    <s v="COMPARACIÓN DE PRECIOS"/>
    <m/>
    <m/>
    <s v="SEMESTRAL"/>
    <m/>
    <x v="7"/>
    <x v="265"/>
  </r>
  <r>
    <x v="13"/>
    <x v="265"/>
    <s v="Unidad"/>
    <n v="38"/>
    <n v="38"/>
    <n v="38"/>
    <n v="36"/>
    <n v="150"/>
    <n v="12.76"/>
    <n v="1914"/>
    <m/>
    <s v="COMPARACIÓN DE PRECIOS"/>
    <m/>
    <m/>
    <s v="SEMESTRAL"/>
    <m/>
    <x v="7"/>
    <x v="266"/>
  </r>
  <r>
    <x v="13"/>
    <x v="266"/>
    <s v="Unidad"/>
    <n v="125"/>
    <n v="125"/>
    <n v="125"/>
    <n v="125"/>
    <n v="500"/>
    <n v="51.97"/>
    <n v="25985"/>
    <m/>
    <s v="COMPARACIÓN DE PRECIOS"/>
    <m/>
    <m/>
    <s v="SEMESTRAL"/>
    <m/>
    <x v="7"/>
    <x v="267"/>
  </r>
  <r>
    <x v="13"/>
    <x v="267"/>
    <s v="Libra"/>
    <n v="13"/>
    <n v="13"/>
    <n v="13"/>
    <n v="11"/>
    <n v="50"/>
    <n v="135"/>
    <n v="6750"/>
    <m/>
    <s v="COMPARACIÓN DE PRECIOS"/>
    <m/>
    <m/>
    <s v="SEMESTRAL"/>
    <m/>
    <x v="7"/>
    <x v="268"/>
  </r>
  <r>
    <x v="13"/>
    <x v="268"/>
    <s v="Unidad"/>
    <n v="25"/>
    <n v="25"/>
    <n v="25"/>
    <n v="25"/>
    <n v="100"/>
    <n v="6.95"/>
    <n v="695"/>
    <m/>
    <s v="COMPARACIÓN DE PRECIOS"/>
    <m/>
    <m/>
    <s v="SEMESTRAL"/>
    <m/>
    <x v="7"/>
    <x v="269"/>
  </r>
  <r>
    <x v="13"/>
    <x v="269"/>
    <s v="Galon"/>
    <n v="20"/>
    <n v="20"/>
    <n v="20"/>
    <n v="20"/>
    <n v="80"/>
    <n v="51.81"/>
    <n v="4144.8"/>
    <m/>
    <s v="COMPARACIÓN DE PRECIOS"/>
    <m/>
    <m/>
    <s v="SEMESTRAL"/>
    <m/>
    <x v="7"/>
    <x v="270"/>
  </r>
  <r>
    <x v="13"/>
    <x v="270"/>
    <m/>
    <n v="1"/>
    <n v="1"/>
    <n v="1"/>
    <n v="1"/>
    <n v="4"/>
    <n v="125"/>
    <n v="500"/>
    <m/>
    <s v="COMPARACIÓN DE PRECIOS"/>
    <m/>
    <m/>
    <s v="SEMESTRAL"/>
    <m/>
    <x v="7"/>
    <x v="271"/>
  </r>
  <r>
    <x v="13"/>
    <x v="271"/>
    <s v="Unidad"/>
    <n v="3"/>
    <n v="3"/>
    <n v="3"/>
    <n v="1"/>
    <n v="10"/>
    <n v="15"/>
    <n v="150"/>
    <m/>
    <s v="COMPARACIÓN DE PRECIOS"/>
    <m/>
    <m/>
    <s v="SEMESTRAL"/>
    <m/>
    <x v="7"/>
    <x v="272"/>
  </r>
  <r>
    <x v="13"/>
    <x v="272"/>
    <m/>
    <n v="1"/>
    <n v="1"/>
    <n v="1"/>
    <n v="2"/>
    <n v="5"/>
    <n v="214.9"/>
    <n v="1074.5"/>
    <m/>
    <s v="COMPARACIÓN DE PRECIOS"/>
    <m/>
    <m/>
    <s v="SEMESTRAL"/>
    <m/>
    <x v="7"/>
    <x v="273"/>
  </r>
  <r>
    <x v="13"/>
    <x v="273"/>
    <s v="Galon"/>
    <n v="1"/>
    <n v="1"/>
    <n v="1"/>
    <n v="2"/>
    <n v="5"/>
    <n v="160"/>
    <n v="800"/>
    <m/>
    <s v="COMPARACIÓN DE PRECIOS"/>
    <m/>
    <m/>
    <s v="SEMESTRAL"/>
    <m/>
    <x v="7"/>
    <x v="274"/>
  </r>
  <r>
    <x v="13"/>
    <x v="274"/>
    <s v="Unidad"/>
    <n v="8"/>
    <n v="8"/>
    <n v="8"/>
    <n v="6"/>
    <n v="30"/>
    <n v="206.77"/>
    <n v="6203.1"/>
    <m/>
    <s v="COMPARACIÓN DE PRECIOS"/>
    <m/>
    <m/>
    <s v="SEMESTRAL"/>
    <m/>
    <x v="7"/>
    <x v="275"/>
  </r>
  <r>
    <x v="13"/>
    <x v="275"/>
    <s v="Unidad"/>
    <n v="3"/>
    <n v="3"/>
    <n v="3"/>
    <n v="1"/>
    <n v="10"/>
    <n v="291.87"/>
    <n v="2918.7"/>
    <m/>
    <s v="COMPARACIÓN DE PRECIOS"/>
    <m/>
    <m/>
    <s v="SEMESTRAL"/>
    <m/>
    <x v="7"/>
    <x v="276"/>
  </r>
  <r>
    <x v="13"/>
    <x v="276"/>
    <s v="Unidad"/>
    <n v="5"/>
    <n v="5"/>
    <n v="5"/>
    <n v="5"/>
    <n v="20"/>
    <n v="233.74"/>
    <n v="4674.8"/>
    <m/>
    <s v="COMPARACIÓN DE PRECIOS"/>
    <m/>
    <m/>
    <s v="SEMESTRAL"/>
    <m/>
    <x v="7"/>
    <x v="277"/>
  </r>
  <r>
    <x v="13"/>
    <x v="277"/>
    <s v="Unidad"/>
    <n v="3"/>
    <n v="3"/>
    <n v="3"/>
    <n v="1"/>
    <n v="10"/>
    <n v="233.74"/>
    <n v="2337.4"/>
    <m/>
    <s v="COMPARACIÓN DE PRECIOS"/>
    <m/>
    <m/>
    <s v="SEMESTRAL"/>
    <m/>
    <x v="7"/>
    <x v="278"/>
  </r>
  <r>
    <x v="13"/>
    <x v="278"/>
    <s v="Unidad"/>
    <n v="3"/>
    <n v="3"/>
    <n v="3"/>
    <n v="1"/>
    <n v="10"/>
    <n v="15"/>
    <n v="150"/>
    <m/>
    <s v="COMPARACIÓN DE PRECIOS"/>
    <m/>
    <m/>
    <s v="SEMESTRAL"/>
    <m/>
    <x v="7"/>
    <x v="279"/>
  </r>
  <r>
    <x v="13"/>
    <x v="279"/>
    <s v="Unidad"/>
    <n v="3"/>
    <n v="3"/>
    <n v="3"/>
    <n v="1"/>
    <n v="10"/>
    <n v="206.77"/>
    <n v="2067.7000000000003"/>
    <m/>
    <s v="COMPARACIÓN DE PRECIOS"/>
    <m/>
    <m/>
    <s v="SEMESTRAL"/>
    <m/>
    <x v="7"/>
    <x v="280"/>
  </r>
  <r>
    <x v="13"/>
    <x v="280"/>
    <s v="Unidad"/>
    <n v="3"/>
    <n v="3"/>
    <n v="3"/>
    <n v="1"/>
    <n v="10"/>
    <n v="206.77"/>
    <n v="2067.7000000000003"/>
    <m/>
    <s v="COMPARACIÓN DE PRECIOS"/>
    <m/>
    <m/>
    <s v="SEMESTRAL"/>
    <m/>
    <x v="7"/>
    <x v="281"/>
  </r>
  <r>
    <x v="13"/>
    <x v="281"/>
    <s v="Unidad"/>
    <n v="3"/>
    <n v="3"/>
    <n v="3"/>
    <n v="1"/>
    <n v="10"/>
    <n v="388.6"/>
    <n v="3886"/>
    <m/>
    <s v="COMPARACIÓN DE PRECIOS"/>
    <m/>
    <m/>
    <s v="SEMESTRAL"/>
    <m/>
    <x v="7"/>
    <x v="282"/>
  </r>
  <r>
    <x v="13"/>
    <x v="282"/>
    <s v="Unidad"/>
    <n v="3"/>
    <n v="3"/>
    <n v="3"/>
    <n v="1"/>
    <n v="10"/>
    <n v="325"/>
    <n v="3250"/>
    <m/>
    <s v="COMPARACIÓN DE PRECIOS"/>
    <m/>
    <m/>
    <s v="SEMESTRAL"/>
    <m/>
    <x v="7"/>
    <x v="283"/>
  </r>
  <r>
    <x v="13"/>
    <x v="283"/>
    <s v="Unidad"/>
    <n v="3"/>
    <n v="3"/>
    <n v="3"/>
    <n v="1"/>
    <n v="10"/>
    <n v="336.17"/>
    <n v="3361.7000000000003"/>
    <m/>
    <s v="COMPARACIÓN DE PRECIOS"/>
    <m/>
    <m/>
    <s v="SEMESTRAL"/>
    <m/>
    <x v="7"/>
    <x v="284"/>
  </r>
  <r>
    <x v="13"/>
    <x v="284"/>
    <s v="Unidad"/>
    <n v="1"/>
    <n v="1"/>
    <n v="1"/>
    <n v="2"/>
    <n v="5"/>
    <n v="1856"/>
    <n v="9280"/>
    <m/>
    <s v="COMPARACIÓN DE PRECIOS"/>
    <m/>
    <m/>
    <s v="SEMESTRAL"/>
    <m/>
    <x v="7"/>
    <x v="285"/>
  </r>
  <r>
    <x v="13"/>
    <x v="285"/>
    <s v="Unidad"/>
    <n v="1"/>
    <n v="0"/>
    <n v="0"/>
    <n v="0"/>
    <n v="1"/>
    <n v="250000"/>
    <n v="250000"/>
    <m/>
    <s v="COMPARACIÓN DE PRECIOS"/>
    <m/>
    <m/>
    <s v="SEMESTRAL"/>
    <m/>
    <x v="7"/>
    <x v="286"/>
  </r>
  <r>
    <x v="14"/>
    <x v="286"/>
    <s v="Unidad"/>
    <n v="5"/>
    <n v="5"/>
    <n v="5"/>
    <n v="5"/>
    <n v="20"/>
    <n v="533.6"/>
    <n v="10672"/>
    <m/>
    <s v="COMPARACIÓN DE PRECIOS"/>
    <m/>
    <m/>
    <s v="SEMESTRAL"/>
    <m/>
    <x v="7"/>
    <x v="287"/>
  </r>
  <r>
    <x v="14"/>
    <x v="287"/>
    <s v="Unidad"/>
    <n v="38"/>
    <n v="38"/>
    <n v="38"/>
    <n v="36"/>
    <n v="150"/>
    <n v="356.12"/>
    <n v="53418"/>
    <m/>
    <s v="COMPARACIÓN DE PRECIOS"/>
    <m/>
    <m/>
    <s v="SEMESTRAL"/>
    <m/>
    <x v="7"/>
    <x v="288"/>
  </r>
  <r>
    <x v="14"/>
    <x v="288"/>
    <s v="Unidad"/>
    <n v="38"/>
    <n v="38"/>
    <n v="38"/>
    <n v="36"/>
    <n v="150"/>
    <n v="118"/>
    <n v="17700"/>
    <m/>
    <s v="COMPARACIÓN DE PRECIOS"/>
    <m/>
    <m/>
    <s v="SEMESTRAL"/>
    <m/>
    <x v="7"/>
    <x v="289"/>
  </r>
  <r>
    <x v="14"/>
    <x v="289"/>
    <s v="Unidad"/>
    <n v="38"/>
    <n v="38"/>
    <n v="38"/>
    <n v="36"/>
    <n v="150"/>
    <n v="542.4"/>
    <n v="81360"/>
    <m/>
    <s v="COMPARACIÓN DE PRECIOS"/>
    <m/>
    <m/>
    <s v="SEMESTRAL"/>
    <m/>
    <x v="7"/>
    <x v="290"/>
  </r>
  <r>
    <x v="14"/>
    <x v="290"/>
    <s v="Unidad"/>
    <n v="38"/>
    <n v="38"/>
    <n v="38"/>
    <n v="36"/>
    <n v="150"/>
    <n v="356.12"/>
    <n v="53418"/>
    <m/>
    <s v="COMPARACIÓN DE PRECIOS"/>
    <m/>
    <m/>
    <s v="SEMESTRAL"/>
    <m/>
    <x v="7"/>
    <x v="291"/>
  </r>
  <r>
    <x v="14"/>
    <x v="291"/>
    <s v="Unidad"/>
    <n v="38"/>
    <n v="38"/>
    <n v="38"/>
    <n v="36"/>
    <n v="150"/>
    <n v="406"/>
    <n v="60900"/>
    <m/>
    <s v="COMPARACIÓN DE PRECIOS"/>
    <m/>
    <m/>
    <s v="SEMESTRAL"/>
    <m/>
    <x v="7"/>
    <x v="292"/>
  </r>
  <r>
    <x v="14"/>
    <x v="292"/>
    <s v="Unidad"/>
    <n v="5"/>
    <n v="5"/>
    <n v="5"/>
    <n v="5"/>
    <n v="20"/>
    <n v="310.88"/>
    <n v="6217.6"/>
    <m/>
    <s v="COMPARACIÓN DE PRECIOS"/>
    <m/>
    <m/>
    <s v="SEMESTRAL"/>
    <m/>
    <x v="7"/>
    <x v="293"/>
  </r>
  <r>
    <x v="14"/>
    <x v="293"/>
    <s v="Unidad"/>
    <n v="5"/>
    <n v="5"/>
    <n v="5"/>
    <n v="5"/>
    <n v="20"/>
    <n v="359.6"/>
    <n v="7192"/>
    <m/>
    <s v="COMPARACIÓN DE PRECIOS"/>
    <m/>
    <m/>
    <s v="SEMESTRAL"/>
    <m/>
    <x v="7"/>
    <x v="294"/>
  </r>
  <r>
    <x v="14"/>
    <x v="294"/>
    <s v="Unidad"/>
    <n v="38"/>
    <n v="38"/>
    <n v="38"/>
    <n v="36"/>
    <n v="150"/>
    <n v="324.8"/>
    <n v="48720"/>
    <m/>
    <s v="COMPARACIÓN DE PRECIOS"/>
    <m/>
    <m/>
    <s v="SEMESTRAL"/>
    <m/>
    <x v="7"/>
    <x v="295"/>
  </r>
  <r>
    <x v="14"/>
    <x v="295"/>
    <s v="Unidad"/>
    <n v="38"/>
    <n v="38"/>
    <n v="38"/>
    <n v="36"/>
    <n v="150"/>
    <n v="166.46"/>
    <n v="24969"/>
    <m/>
    <s v="COMPARACIÓN DE PRECIOS"/>
    <m/>
    <m/>
    <s v="SEMESTRAL"/>
    <m/>
    <x v="7"/>
    <x v="296"/>
  </r>
  <r>
    <x v="14"/>
    <x v="296"/>
    <s v="Unidad"/>
    <n v="2"/>
    <n v="0"/>
    <n v="0"/>
    <n v="0"/>
    <n v="2"/>
    <n v="646.54999999999995"/>
    <n v="1293.0999999999999"/>
    <m/>
    <s v="COMPARACIÓN DE PRECIOS"/>
    <m/>
    <m/>
    <s v="SEMESTRAL"/>
    <m/>
    <x v="7"/>
    <x v="297"/>
  </r>
  <r>
    <x v="14"/>
    <x v="297"/>
    <s v="Unidad"/>
    <n v="13"/>
    <n v="13"/>
    <n v="13"/>
    <n v="11"/>
    <n v="50"/>
    <n v="383.83"/>
    <n v="19191.5"/>
    <m/>
    <s v="COMPARACIÓN DE PRECIOS"/>
    <m/>
    <m/>
    <s v="SEMESTRAL"/>
    <m/>
    <x v="7"/>
    <x v="298"/>
  </r>
  <r>
    <x v="14"/>
    <x v="298"/>
    <s v="Unidad"/>
    <n v="13"/>
    <n v="13"/>
    <n v="13"/>
    <n v="11"/>
    <n v="50"/>
    <n v="383.83"/>
    <n v="19191.5"/>
    <m/>
    <s v="COMPARACIÓN DE PRECIOS"/>
    <m/>
    <m/>
    <s v="SEMESTRAL"/>
    <m/>
    <x v="7"/>
    <x v="299"/>
  </r>
  <r>
    <x v="14"/>
    <x v="299"/>
    <s v="Unidad"/>
    <n v="13"/>
    <n v="13"/>
    <n v="13"/>
    <n v="11"/>
    <n v="50"/>
    <n v="250.56"/>
    <n v="12528"/>
    <m/>
    <s v="COMPARACIÓN DE PRECIOS"/>
    <m/>
    <m/>
    <s v="SEMESTRAL"/>
    <m/>
    <x v="7"/>
    <x v="300"/>
  </r>
  <r>
    <x v="14"/>
    <x v="300"/>
    <s v="Unidad"/>
    <n v="5"/>
    <n v="5"/>
    <n v="5"/>
    <n v="5"/>
    <n v="20"/>
    <n v="200"/>
    <n v="4000"/>
    <m/>
    <s v="COMPARACIÓN DE PRECIOS"/>
    <m/>
    <m/>
    <s v="SEMESTRAL"/>
    <m/>
    <x v="7"/>
    <x v="301"/>
  </r>
  <r>
    <x v="14"/>
    <x v="301"/>
    <s v="Unidad"/>
    <n v="1"/>
    <n v="1"/>
    <n v="1"/>
    <n v="1"/>
    <n v="4"/>
    <n v="3199.88"/>
    <n v="12799.52"/>
    <m/>
    <s v="COMPARACIÓN DE PRECIOS"/>
    <m/>
    <m/>
    <s v="SEMESTRAL"/>
    <m/>
    <x v="7"/>
    <x v="302"/>
  </r>
  <r>
    <x v="14"/>
    <x v="302"/>
    <s v="Unidad"/>
    <n v="2"/>
    <n v="2"/>
    <n v="2"/>
    <n v="0"/>
    <n v="6"/>
    <n v="400"/>
    <n v="2400"/>
    <m/>
    <s v="COMPARACIÓN DE PRECIOS"/>
    <m/>
    <m/>
    <s v="SEMESTRAL"/>
    <m/>
    <x v="7"/>
    <x v="303"/>
  </r>
  <r>
    <x v="14"/>
    <x v="303"/>
    <s v="Unidad"/>
    <n v="38"/>
    <n v="38"/>
    <n v="38"/>
    <n v="36"/>
    <n v="150"/>
    <n v="472.12"/>
    <n v="70818"/>
    <m/>
    <s v="COMPARACIÓN DE PRECIOS"/>
    <m/>
    <m/>
    <s v="SEMESTRAL"/>
    <m/>
    <x v="7"/>
    <x v="304"/>
  </r>
  <r>
    <x v="14"/>
    <x v="304"/>
    <s v="Unidad"/>
    <n v="5"/>
    <n v="5"/>
    <n v="5"/>
    <n v="5"/>
    <n v="20"/>
    <n v="1113.5999999999999"/>
    <n v="22272"/>
    <m/>
    <s v="COMPARACIÓN DE PRECIOS"/>
    <m/>
    <m/>
    <s v="SEMESTRAL"/>
    <m/>
    <x v="7"/>
    <x v="305"/>
  </r>
  <r>
    <x v="14"/>
    <x v="305"/>
    <s v="Unidad"/>
    <n v="1"/>
    <n v="0"/>
    <n v="1"/>
    <n v="0"/>
    <n v="2"/>
    <n v="106.34"/>
    <n v="212.68"/>
    <m/>
    <s v="COMPARACIÓN DE PRECIOS"/>
    <m/>
    <m/>
    <s v="SEMESTRAL"/>
    <m/>
    <x v="7"/>
    <x v="306"/>
  </r>
  <r>
    <x v="14"/>
    <x v="306"/>
    <s v="Unidad"/>
    <n v="75"/>
    <n v="75"/>
    <n v="75"/>
    <n v="75"/>
    <n v="300"/>
    <n v="2.1800000000000002"/>
    <n v="654"/>
    <m/>
    <s v="COMPARACIÓN DE PRECIOS"/>
    <m/>
    <m/>
    <s v="SEMESTRAL"/>
    <m/>
    <x v="7"/>
    <x v="307"/>
  </r>
  <r>
    <x v="14"/>
    <x v="307"/>
    <s v="Unidad"/>
    <n v="5"/>
    <n v="5"/>
    <n v="5"/>
    <n v="5"/>
    <n v="20"/>
    <n v="1501.78"/>
    <n v="30035.599999999999"/>
    <m/>
    <s v="COMPARACIÓN DE PRECIOS"/>
    <m/>
    <m/>
    <s v="SEMESTRAL"/>
    <m/>
    <x v="7"/>
    <x v="308"/>
  </r>
  <r>
    <x v="14"/>
    <x v="308"/>
    <s v="Unidad"/>
    <n v="5"/>
    <n v="5"/>
    <n v="5"/>
    <n v="5"/>
    <n v="20"/>
    <n v="250"/>
    <n v="5000"/>
    <m/>
    <s v="COMPARACIÓN DE PRECIOS"/>
    <m/>
    <m/>
    <s v="SEMESTRAL"/>
    <m/>
    <x v="7"/>
    <x v="309"/>
  </r>
  <r>
    <x v="14"/>
    <x v="309"/>
    <s v="Unidad"/>
    <n v="5"/>
    <n v="5"/>
    <n v="5"/>
    <n v="5"/>
    <n v="20"/>
    <n v="250"/>
    <n v="5000"/>
    <m/>
    <s v="COMPARACIÓN DE PRECIOS"/>
    <m/>
    <m/>
    <s v="SEMESTRAL"/>
    <m/>
    <x v="7"/>
    <x v="310"/>
  </r>
  <r>
    <x v="14"/>
    <x v="310"/>
    <s v="Unidad"/>
    <n v="50"/>
    <n v="50"/>
    <n v="50"/>
    <n v="50"/>
    <n v="200"/>
    <n v="84"/>
    <n v="16800"/>
    <m/>
    <s v="COMPARACIÓN DE PRECIOS"/>
    <m/>
    <m/>
    <s v="SEMESTRAL"/>
    <m/>
    <x v="7"/>
    <x v="311"/>
  </r>
  <r>
    <x v="14"/>
    <x v="311"/>
    <s v="Unidad"/>
    <n v="50"/>
    <n v="50"/>
    <n v="50"/>
    <n v="50"/>
    <n v="200"/>
    <n v="29"/>
    <n v="5800"/>
    <m/>
    <s v="COMPARACIÓN DE PRECIOS"/>
    <m/>
    <m/>
    <s v="SEMESTRAL"/>
    <m/>
    <x v="7"/>
    <x v="312"/>
  </r>
  <r>
    <x v="14"/>
    <x v="312"/>
    <s v="Unidad"/>
    <n v="50"/>
    <n v="50"/>
    <n v="50"/>
    <n v="50"/>
    <n v="200"/>
    <n v="40"/>
    <n v="8000"/>
    <m/>
    <s v="COMPARACIÓN DE PRECIOS"/>
    <m/>
    <m/>
    <s v="SEMESTRAL"/>
    <m/>
    <x v="7"/>
    <x v="313"/>
  </r>
  <r>
    <x v="14"/>
    <x v="313"/>
    <s v="Unidad"/>
    <n v="35"/>
    <n v="35"/>
    <n v="35"/>
    <n v="35"/>
    <n v="140"/>
    <n v="44.68"/>
    <n v="6255.2"/>
    <m/>
    <s v="COMPARACIÓN DE PRECIOS"/>
    <m/>
    <m/>
    <s v="SEMESTRAL"/>
    <m/>
    <x v="7"/>
    <x v="314"/>
  </r>
  <r>
    <x v="14"/>
    <x v="314"/>
    <s v="Unidad"/>
    <n v="146"/>
    <n v="146"/>
    <n v="146"/>
    <n v="147"/>
    <n v="585"/>
    <n v="94.4"/>
    <n v="55224"/>
    <m/>
    <s v="COMPARACIÓN DE PRECIOS"/>
    <m/>
    <m/>
    <s v="SEMESTRAL"/>
    <m/>
    <x v="7"/>
    <x v="315"/>
  </r>
  <r>
    <x v="14"/>
    <x v="315"/>
    <s v="Unidad"/>
    <n v="1"/>
    <n v="1"/>
    <n v="1"/>
    <n v="0"/>
    <n v="3"/>
    <n v="14500"/>
    <n v="43500"/>
    <m/>
    <s v="COMPARACIÓN DE PRECIOS"/>
    <m/>
    <m/>
    <s v="SEMESTRAL"/>
    <m/>
    <x v="7"/>
    <x v="316"/>
  </r>
  <r>
    <x v="14"/>
    <x v="316"/>
    <s v="Unidad"/>
    <n v="2"/>
    <n v="2"/>
    <n v="2"/>
    <n v="0"/>
    <n v="6"/>
    <n v="22276"/>
    <n v="133656"/>
    <m/>
    <s v="COMPARACIÓN DE PRECIOS"/>
    <m/>
    <m/>
    <s v="SEMESTRAL"/>
    <m/>
    <x v="7"/>
    <x v="317"/>
  </r>
  <r>
    <x v="14"/>
    <x v="317"/>
    <s v="Unidad"/>
    <n v="5"/>
    <n v="5"/>
    <n v="5"/>
    <n v="5"/>
    <n v="20"/>
    <n v="29500.71"/>
    <n v="590014.19999999995"/>
    <m/>
    <s v="COMPARACIÓN DE PRECIOS"/>
    <m/>
    <m/>
    <s v="SEMESTRAL"/>
    <m/>
    <x v="7"/>
    <x v="318"/>
  </r>
  <r>
    <x v="14"/>
    <x v="318"/>
    <s v="Unidad"/>
    <n v="5"/>
    <n v="5"/>
    <n v="5"/>
    <n v="3"/>
    <n v="18"/>
    <n v="52500.04"/>
    <n v="945000.72"/>
    <m/>
    <s v="COMPARACIÓN DE PRECIOS"/>
    <m/>
    <m/>
    <s v="SEMESTRAL"/>
    <m/>
    <x v="7"/>
    <x v="319"/>
  </r>
  <r>
    <x v="14"/>
    <x v="319"/>
    <s v="Unidad"/>
    <n v="1"/>
    <n v="1"/>
    <n v="1"/>
    <n v="1"/>
    <n v="4"/>
    <n v="63800"/>
    <n v="255200"/>
    <m/>
    <s v="COMPARACIÓN DE PRECIOS"/>
    <m/>
    <m/>
    <s v="SEMESTRAL"/>
    <m/>
    <x v="7"/>
    <x v="320"/>
  </r>
  <r>
    <x v="14"/>
    <x v="320"/>
    <s v="Unidad"/>
    <n v="1"/>
    <n v="1"/>
    <n v="1"/>
    <n v="2"/>
    <n v="5"/>
    <n v="75000"/>
    <n v="375000"/>
    <m/>
    <s v="COMPARACIÓN DE PRECIOS"/>
    <m/>
    <m/>
    <s v="SEMESTRAL"/>
    <m/>
    <x v="7"/>
    <x v="321"/>
  </r>
  <r>
    <x v="14"/>
    <x v="321"/>
    <s v="Unidad"/>
    <n v="2"/>
    <n v="2"/>
    <n v="2"/>
    <n v="1"/>
    <n v="7"/>
    <n v="14500"/>
    <n v="101500"/>
    <m/>
    <s v="COMPARACIÓN DE PRECIOS"/>
    <m/>
    <m/>
    <s v="SEMESTRAL"/>
    <m/>
    <x v="7"/>
    <x v="322"/>
  </r>
  <r>
    <x v="14"/>
    <x v="322"/>
    <s v="Unidad"/>
    <n v="1"/>
    <n v="1"/>
    <n v="1"/>
    <n v="1"/>
    <n v="4"/>
    <n v="14500"/>
    <n v="58000"/>
    <m/>
    <s v="COMPARACIÓN DE PRECIOS"/>
    <m/>
    <m/>
    <s v="SEMESTRAL"/>
    <m/>
    <x v="7"/>
    <x v="323"/>
  </r>
  <r>
    <x v="14"/>
    <x v="323"/>
    <s v="Unidad"/>
    <n v="2"/>
    <n v="2"/>
    <n v="2"/>
    <n v="0"/>
    <n v="6"/>
    <n v="4491.53"/>
    <n v="26949.18"/>
    <m/>
    <s v="COMPARACIÓN DE PRECIOS"/>
    <m/>
    <m/>
    <s v="SEMESTRAL"/>
    <m/>
    <x v="7"/>
    <x v="324"/>
  </r>
  <r>
    <x v="14"/>
    <x v="324"/>
    <s v="Unidad"/>
    <n v="1"/>
    <n v="1"/>
    <n v="1"/>
    <n v="0"/>
    <n v="3"/>
    <n v="14500"/>
    <n v="43500"/>
    <m/>
    <s v="COMPARACIÓN DE PRECIOS"/>
    <m/>
    <m/>
    <s v="SEMESTRAL"/>
    <m/>
    <x v="7"/>
    <x v="325"/>
  </r>
  <r>
    <x v="14"/>
    <x v="325"/>
    <s v="Unidad"/>
    <n v="2"/>
    <n v="0"/>
    <n v="0"/>
    <n v="0"/>
    <n v="2"/>
    <n v="16179.31"/>
    <n v="32358.62"/>
    <m/>
    <s v="COMPARACIÓN DE PRECIOS"/>
    <m/>
    <m/>
    <s v="SEMESTRAL"/>
    <m/>
    <x v="7"/>
    <x v="326"/>
  </r>
  <r>
    <x v="14"/>
    <x v="326"/>
    <s v="Unidad"/>
    <n v="1"/>
    <n v="0"/>
    <n v="0"/>
    <n v="0"/>
    <n v="1"/>
    <n v="14500"/>
    <n v="14500"/>
    <m/>
    <s v="COMPARACIÓN DE PRECIOS"/>
    <m/>
    <m/>
    <s v="SEMESTRAL"/>
    <m/>
    <x v="7"/>
    <x v="327"/>
  </r>
  <r>
    <x v="14"/>
    <x v="327"/>
    <s v="Unidad"/>
    <n v="1"/>
    <n v="0"/>
    <n v="0"/>
    <n v="0"/>
    <n v="1"/>
    <n v="16810.34"/>
    <n v="16810.34"/>
    <m/>
    <s v="COMPARACIÓN DE PRECIOS"/>
    <m/>
    <m/>
    <s v="SEMESTRAL"/>
    <m/>
    <x v="7"/>
    <x v="328"/>
  </r>
  <r>
    <x v="14"/>
    <x v="328"/>
    <s v="Unidad"/>
    <n v="1"/>
    <n v="0"/>
    <n v="0"/>
    <n v="0"/>
    <n v="1"/>
    <n v="14500"/>
    <n v="14500"/>
    <m/>
    <s v="COMPARACIÓN DE PRECIOS"/>
    <m/>
    <m/>
    <s v="SEMESTRAL"/>
    <m/>
    <x v="7"/>
    <x v="329"/>
  </r>
  <r>
    <x v="14"/>
    <x v="329"/>
    <s v="Unidad"/>
    <n v="5"/>
    <n v="5"/>
    <n v="5"/>
    <n v="5"/>
    <n v="20"/>
    <n v="35000"/>
    <n v="700000"/>
    <m/>
    <s v="COMPARACIÓN DE PRECIOS"/>
    <m/>
    <m/>
    <s v="SEMESTRAL"/>
    <m/>
    <x v="7"/>
    <x v="330"/>
  </r>
  <r>
    <x v="14"/>
    <x v="330"/>
    <s v="Unidad"/>
    <n v="2"/>
    <n v="0"/>
    <n v="0"/>
    <n v="0"/>
    <n v="2"/>
    <n v="25000"/>
    <n v="50000"/>
    <m/>
    <s v="COMPARACIÓN DE PRECIOS"/>
    <m/>
    <m/>
    <s v="SEMESTRAL"/>
    <m/>
    <x v="7"/>
    <x v="331"/>
  </r>
  <r>
    <x v="14"/>
    <x v="331"/>
    <s v="Unidad"/>
    <n v="2"/>
    <n v="0"/>
    <n v="0"/>
    <n v="0"/>
    <n v="2"/>
    <n v="32000"/>
    <n v="64000"/>
    <m/>
    <s v="COMPARACIÓN DE PRECIOS"/>
    <m/>
    <m/>
    <s v="SEMESTRAL"/>
    <m/>
    <x v="7"/>
    <x v="332"/>
  </r>
  <r>
    <x v="14"/>
    <x v="332"/>
    <s v="Unidad"/>
    <n v="38"/>
    <n v="38"/>
    <n v="38"/>
    <n v="36"/>
    <n v="150"/>
    <n v="635.59"/>
    <n v="95338.5"/>
    <m/>
    <s v="COMPARACIÓN DE PRECIOS"/>
    <m/>
    <m/>
    <s v="SEMESTRAL"/>
    <m/>
    <x v="7"/>
    <x v="333"/>
  </r>
  <r>
    <x v="14"/>
    <x v="333"/>
    <s v="Unidad"/>
    <n v="98"/>
    <n v="98"/>
    <n v="98"/>
    <n v="96"/>
    <n v="390"/>
    <n v="4"/>
    <n v="1560"/>
    <m/>
    <s v="COMPARACIÓN DE PRECIOS"/>
    <m/>
    <m/>
    <s v="SEMESTRAL"/>
    <m/>
    <x v="7"/>
    <x v="334"/>
  </r>
  <r>
    <x v="14"/>
    <x v="334"/>
    <s v="Unidad"/>
    <n v="1"/>
    <n v="0"/>
    <n v="0"/>
    <n v="0"/>
    <n v="1"/>
    <n v="85000"/>
    <n v="85000"/>
    <m/>
    <s v="COMPARACIÓN DE PRECIOS"/>
    <m/>
    <m/>
    <s v="SEMESTRAL"/>
    <m/>
    <x v="7"/>
    <x v="335"/>
  </r>
  <r>
    <x v="15"/>
    <x v="335"/>
    <s v="Unidad"/>
    <n v="1"/>
    <n v="0"/>
    <n v="1"/>
    <n v="0"/>
    <n v="2"/>
    <n v="20000"/>
    <n v="40000"/>
    <m/>
    <s v="COMPARACIÓN DE PRECIOS"/>
    <m/>
    <m/>
    <s v="SEMESTRAL"/>
    <m/>
    <x v="8"/>
    <x v="336"/>
  </r>
  <r>
    <x v="15"/>
    <x v="336"/>
    <s v="Unidad"/>
    <n v="0"/>
    <n v="0"/>
    <n v="0"/>
    <n v="1"/>
    <n v="1"/>
    <n v="400000"/>
    <n v="400000"/>
    <m/>
    <s v="COMPARACIÓN DE PRECIOS"/>
    <m/>
    <m/>
    <s v="SEMESTRAL"/>
    <m/>
    <x v="8"/>
    <x v="337"/>
  </r>
  <r>
    <x v="15"/>
    <x v="337"/>
    <s v="Unidad"/>
    <n v="1"/>
    <n v="1"/>
    <n v="1"/>
    <n v="2"/>
    <n v="5"/>
    <n v="10"/>
    <n v="50"/>
    <m/>
    <s v="COMPARACIÓN DE PRECIOS"/>
    <m/>
    <m/>
    <s v="SEMESTRAL"/>
    <m/>
    <x v="8"/>
    <x v="338"/>
  </r>
  <r>
    <x v="15"/>
    <x v="338"/>
    <s v="Unidad/Servicio"/>
    <n v="2"/>
    <n v="6"/>
    <n v="6"/>
    <n v="6"/>
    <n v="20"/>
    <n v="20000"/>
    <n v="400000"/>
    <m/>
    <s v="COMPARACIÓN DE PRECIOS"/>
    <m/>
    <m/>
    <s v="SEMESTRAL"/>
    <m/>
    <x v="8"/>
    <x v="339"/>
  </r>
  <r>
    <x v="15"/>
    <x v="339"/>
    <s v="Unidad/Servicio"/>
    <n v="2"/>
    <n v="3"/>
    <n v="3"/>
    <n v="3"/>
    <n v="11"/>
    <n v="400000"/>
    <n v="4400000"/>
    <m/>
    <s v="COMPARACIÓN DE PRECIOS"/>
    <m/>
    <m/>
    <s v="SEMESTRAL"/>
    <m/>
    <x v="8"/>
    <x v="340"/>
  </r>
  <r>
    <x v="15"/>
    <x v="340"/>
    <s v="Unidad/Servicio"/>
    <n v="5"/>
    <n v="15"/>
    <n v="15"/>
    <n v="15"/>
    <n v="50"/>
    <n v="2000"/>
    <n v="100000"/>
    <m/>
    <s v="COMPARACIÓN DE PRECIOS"/>
    <m/>
    <m/>
    <s v="SEMESTRAL"/>
    <m/>
    <x v="8"/>
    <x v="341"/>
  </r>
  <r>
    <x v="16"/>
    <x v="341"/>
    <s v="Unidad"/>
    <n v="1"/>
    <n v="1"/>
    <n v="1"/>
    <n v="1"/>
    <n v="4"/>
    <n v="2320"/>
    <n v="9280"/>
    <m/>
    <m/>
    <m/>
    <m/>
    <s v="SEMESTRAL"/>
    <s v="LICITACION PUBLICA"/>
    <x v="6"/>
    <x v="342"/>
  </r>
  <r>
    <x v="16"/>
    <x v="342"/>
    <s v="Unidad"/>
    <n v="25"/>
    <n v="25"/>
    <n v="25"/>
    <n v="25"/>
    <n v="100"/>
    <n v="1500"/>
    <n v="150000"/>
    <m/>
    <m/>
    <m/>
    <m/>
    <s v="SEMESTRAL"/>
    <s v="LICITACION PUBLICA"/>
    <x v="6"/>
    <x v="343"/>
  </r>
  <r>
    <x v="16"/>
    <x v="343"/>
    <s v="Unidad"/>
    <n v="15"/>
    <n v="15"/>
    <n v="15"/>
    <n v="15"/>
    <n v="60"/>
    <n v="1500"/>
    <n v="90000"/>
    <m/>
    <m/>
    <m/>
    <m/>
    <s v="SEMESTRAL"/>
    <s v="LICITACION PUBLICA"/>
    <x v="6"/>
    <x v="344"/>
  </r>
  <r>
    <x v="16"/>
    <x v="344"/>
    <s v="Unidad"/>
    <n v="0"/>
    <n v="1"/>
    <n v="0"/>
    <n v="0"/>
    <n v="1"/>
    <n v="200000"/>
    <n v="200000"/>
    <m/>
    <m/>
    <m/>
    <m/>
    <s v="SEMESTRAL"/>
    <s v="LICITACION PUBLICA"/>
    <x v="8"/>
    <x v="345"/>
  </r>
  <r>
    <x v="16"/>
    <x v="345"/>
    <s v="Unidad"/>
    <n v="100"/>
    <n v="100"/>
    <n v="100"/>
    <n v="100"/>
    <n v="400"/>
    <n v="45000"/>
    <n v="18000000"/>
    <m/>
    <m/>
    <m/>
    <m/>
    <s v="SEMESTRAL"/>
    <s v="LICITACION PUBLICA"/>
    <x v="6"/>
    <x v="346"/>
  </r>
  <r>
    <x v="16"/>
    <x v="346"/>
    <s v="Unidad"/>
    <n v="0"/>
    <n v="25"/>
    <n v="0"/>
    <n v="0"/>
    <n v="25"/>
    <n v="45000"/>
    <n v="1125000"/>
    <m/>
    <m/>
    <m/>
    <m/>
    <s v="SEMESTRAL"/>
    <s v="LICITACION PUBLICA"/>
    <x v="6"/>
    <x v="347"/>
  </r>
  <r>
    <x v="16"/>
    <x v="347"/>
    <s v="Unidad"/>
    <n v="5"/>
    <n v="5"/>
    <n v="5"/>
    <n v="0"/>
    <n v="15"/>
    <n v="50000"/>
    <n v="750000"/>
    <m/>
    <m/>
    <m/>
    <m/>
    <s v="SEMESTRAL"/>
    <s v="LICITACION PUBLICA"/>
    <x v="6"/>
    <x v="348"/>
  </r>
  <r>
    <x v="16"/>
    <x v="348"/>
    <s v="Unidad"/>
    <n v="6"/>
    <n v="0"/>
    <n v="0"/>
    <n v="0"/>
    <n v="6"/>
    <n v="60000"/>
    <n v="360000"/>
    <m/>
    <m/>
    <m/>
    <m/>
    <s v="SEMESTRAL"/>
    <s v="LICITACION PUBLICA"/>
    <x v="6"/>
    <x v="349"/>
  </r>
  <r>
    <x v="16"/>
    <x v="349"/>
    <s v="Unidad"/>
    <n v="50"/>
    <n v="50"/>
    <n v="50"/>
    <n v="25"/>
    <n v="175"/>
    <n v="40000"/>
    <n v="7000000"/>
    <m/>
    <m/>
    <m/>
    <m/>
    <s v="SEMESTRAL"/>
    <s v="LICITACION PUBLICA"/>
    <x v="6"/>
    <x v="350"/>
  </r>
  <r>
    <x v="16"/>
    <x v="350"/>
    <s v="Unidad"/>
    <n v="4"/>
    <n v="2"/>
    <n v="4"/>
    <n v="0"/>
    <n v="10"/>
    <n v="56835"/>
    <n v="568350"/>
    <m/>
    <m/>
    <m/>
    <m/>
    <s v="SEMESTRAL"/>
    <s v="LICITACION PUBLICA"/>
    <x v="8"/>
    <x v="351"/>
  </r>
  <r>
    <x v="16"/>
    <x v="351"/>
    <s v="Unidad"/>
    <n v="3"/>
    <n v="2"/>
    <n v="0"/>
    <n v="0"/>
    <n v="5"/>
    <n v="40000"/>
    <n v="200000"/>
    <m/>
    <m/>
    <m/>
    <m/>
    <s v="SEMESTRAL"/>
    <s v="LICITACION PUBLICA"/>
    <x v="8"/>
    <x v="352"/>
  </r>
  <r>
    <x v="16"/>
    <x v="352"/>
    <s v="Unidad"/>
    <n v="5"/>
    <n v="10"/>
    <n v="0"/>
    <n v="0"/>
    <n v="15"/>
    <n v="1000"/>
    <n v="15000"/>
    <m/>
    <m/>
    <m/>
    <m/>
    <s v="SEMESTRAL"/>
    <s v="LICITACION PUBLICA"/>
    <x v="8"/>
    <x v="353"/>
  </r>
  <r>
    <x v="16"/>
    <x v="353"/>
    <s v="Unidad"/>
    <n v="1"/>
    <n v="9"/>
    <n v="0"/>
    <n v="0"/>
    <n v="10"/>
    <n v="3000"/>
    <n v="30000"/>
    <m/>
    <m/>
    <m/>
    <m/>
    <s v="SEMESTRAL"/>
    <s v="LICITACION PUBLICA"/>
    <x v="8"/>
    <x v="354"/>
  </r>
  <r>
    <x v="16"/>
    <x v="354"/>
    <s v="Unidad"/>
    <n v="0"/>
    <n v="50"/>
    <n v="50"/>
    <n v="0"/>
    <n v="100"/>
    <n v="1800"/>
    <n v="180000"/>
    <m/>
    <m/>
    <m/>
    <m/>
    <s v="SEMESTRAL"/>
    <s v="LICITACION PUBLICA"/>
    <x v="8"/>
    <x v="355"/>
  </r>
  <r>
    <x v="16"/>
    <x v="355"/>
    <s v="Unidad"/>
    <n v="0"/>
    <n v="10"/>
    <n v="0"/>
    <n v="0"/>
    <n v="10"/>
    <n v="9000"/>
    <n v="90000"/>
    <m/>
    <m/>
    <m/>
    <m/>
    <s v="SEMESTRAL"/>
    <s v="LICITACION PUBLICA"/>
    <x v="8"/>
    <x v="356"/>
  </r>
  <r>
    <x v="16"/>
    <x v="356"/>
    <s v="Unidad"/>
    <n v="50"/>
    <n v="50"/>
    <n v="50"/>
    <n v="25"/>
    <n v="175"/>
    <n v="4500"/>
    <n v="787500"/>
    <m/>
    <m/>
    <m/>
    <m/>
    <s v="SEMESTRAL"/>
    <s v="LICITACION PUBLICA"/>
    <x v="8"/>
    <x v="357"/>
  </r>
  <r>
    <x v="16"/>
    <x v="357"/>
    <s v="Unidad"/>
    <n v="0"/>
    <n v="2"/>
    <n v="0"/>
    <n v="0"/>
    <n v="2"/>
    <n v="300000"/>
    <n v="600000"/>
    <m/>
    <m/>
    <m/>
    <m/>
    <s v="SEMESTRAL"/>
    <s v="LICITACION PUBLICA"/>
    <x v="6"/>
    <x v="358"/>
  </r>
  <r>
    <x v="17"/>
    <x v="358"/>
    <s v="Unidad/Servicio"/>
    <n v="0"/>
    <n v="1"/>
    <n v="3"/>
    <n v="3"/>
    <n v="7"/>
    <n v="50000"/>
    <n v="350000"/>
    <m/>
    <s v="COMPARACIÓN DE PRECIOS"/>
    <m/>
    <m/>
    <s v="SEMESTRAL"/>
    <m/>
    <x v="8"/>
    <x v="359"/>
  </r>
  <r>
    <x v="17"/>
    <x v="359"/>
    <s v="Unidad/Servicio"/>
    <n v="2"/>
    <n v="6"/>
    <n v="6"/>
    <n v="6"/>
    <n v="20"/>
    <n v="2000"/>
    <n v="40000"/>
    <m/>
    <s v="COMPARACIÓN DE PRECIOS"/>
    <m/>
    <m/>
    <s v="SEMESTRAL"/>
    <m/>
    <x v="8"/>
    <x v="360"/>
  </r>
  <r>
    <x v="17"/>
    <x v="360"/>
    <s v="Unidad"/>
    <n v="44"/>
    <n v="44"/>
    <n v="44"/>
    <n v="43"/>
    <n v="175"/>
    <n v="5000"/>
    <n v="875000"/>
    <m/>
    <s v="COMPARACIÓN DE PRECIOS"/>
    <m/>
    <m/>
    <s v="SEMESTRAL"/>
    <m/>
    <x v="8"/>
    <x v="361"/>
  </r>
  <r>
    <x v="17"/>
    <x v="361"/>
    <s v="Unidad/Servicio"/>
    <n v="88"/>
    <n v="220"/>
    <n v="352"/>
    <n v="482"/>
    <n v="1142"/>
    <n v="1600"/>
    <n v="1827200"/>
    <m/>
    <s v="COMPARACIÓN DE PRECIOS"/>
    <m/>
    <m/>
    <s v="SEMESTRAL"/>
    <m/>
    <x v="8"/>
    <x v="362"/>
  </r>
  <r>
    <x v="17"/>
    <x v="362"/>
    <s v="Unidad/Servicio"/>
    <n v="2"/>
    <n v="3"/>
    <n v="3"/>
    <n v="3"/>
    <n v="11"/>
    <n v="5000"/>
    <n v="55000"/>
    <m/>
    <s v="COMPARACIÓN DE PRECIOS"/>
    <m/>
    <m/>
    <s v="SEMESTRAL"/>
    <m/>
    <x v="8"/>
    <x v="363"/>
  </r>
  <r>
    <x v="17"/>
    <x v="363"/>
    <s v="Unidad/Servicio"/>
    <n v="200"/>
    <n v="500"/>
    <n v="800"/>
    <n v="1000"/>
    <n v="2500"/>
    <n v="1800"/>
    <n v="4500000"/>
    <m/>
    <s v="COMPARACIÓN DE PRECIOS"/>
    <m/>
    <m/>
    <s v="SEMESTRAL"/>
    <m/>
    <x v="8"/>
    <x v="364"/>
  </r>
  <r>
    <x v="18"/>
    <x v="364"/>
    <s v="Unidad"/>
    <n v="25"/>
    <n v="25"/>
    <n v="25"/>
    <n v="25"/>
    <n v="100"/>
    <n v="9791.1299999999992"/>
    <n v="979112.99999999988"/>
    <m/>
    <s v="COMPARACIÓN DE PRECIOS"/>
    <m/>
    <m/>
    <s v="SEMESTRAL"/>
    <m/>
    <x v="7"/>
    <x v="365"/>
  </r>
  <r>
    <x v="18"/>
    <x v="365"/>
    <s v="Unidad"/>
    <n v="13"/>
    <n v="13"/>
    <n v="13"/>
    <n v="11"/>
    <n v="50"/>
    <n v="135.72"/>
    <n v="6786"/>
    <m/>
    <s v="COMPARACIÓN DE PRECIOS"/>
    <m/>
    <m/>
    <s v="SEMESTRAL"/>
    <m/>
    <x v="7"/>
    <x v="366"/>
  </r>
  <r>
    <x v="18"/>
    <x v="366"/>
    <s v="Unidad"/>
    <n v="25"/>
    <n v="25"/>
    <n v="25"/>
    <n v="25"/>
    <n v="100"/>
    <n v="46.5"/>
    <n v="4650"/>
    <m/>
    <s v="COMPARACIÓN DE PRECIOS"/>
    <m/>
    <m/>
    <s v="SEMESTRAL"/>
    <m/>
    <x v="7"/>
    <x v="367"/>
  </r>
  <r>
    <x v="18"/>
    <x v="367"/>
    <s v="Unidad"/>
    <n v="25"/>
    <n v="25"/>
    <n v="25"/>
    <n v="25"/>
    <n v="100"/>
    <n v="92.8"/>
    <n v="9280"/>
    <m/>
    <s v="COMPARACIÓN DE PRECIOS"/>
    <m/>
    <m/>
    <s v="SEMESTRAL"/>
    <m/>
    <x v="7"/>
    <x v="368"/>
  </r>
  <r>
    <x v="18"/>
    <x v="368"/>
    <s v="Unidad"/>
    <n v="13"/>
    <n v="13"/>
    <n v="13"/>
    <n v="11"/>
    <n v="50"/>
    <n v="92.8"/>
    <n v="4640"/>
    <m/>
    <s v="COMPARACIÓN DE PRECIOS"/>
    <m/>
    <m/>
    <s v="SEMESTRAL"/>
    <m/>
    <x v="7"/>
    <x v="369"/>
  </r>
  <r>
    <x v="18"/>
    <x v="369"/>
    <s v="Unidad"/>
    <n v="125"/>
    <n v="125"/>
    <n v="125"/>
    <n v="125"/>
    <n v="500"/>
    <n v="476.64"/>
    <n v="238320"/>
    <m/>
    <s v="COMPARACIÓN DE PRECIOS"/>
    <m/>
    <m/>
    <s v="SEMESTRAL"/>
    <m/>
    <x v="7"/>
    <x v="370"/>
  </r>
  <r>
    <x v="18"/>
    <x v="370"/>
    <s v="Unidad"/>
    <n v="50"/>
    <n v="50"/>
    <n v="50"/>
    <n v="50"/>
    <n v="200"/>
    <n v="53"/>
    <n v="10600"/>
    <m/>
    <s v="COMPARACIÓN DE PRECIOS"/>
    <m/>
    <m/>
    <s v="SEMESTRAL"/>
    <m/>
    <x v="7"/>
    <x v="371"/>
  </r>
  <r>
    <x v="18"/>
    <x v="371"/>
    <s v="Unidad"/>
    <n v="38"/>
    <n v="38"/>
    <n v="38"/>
    <n v="36"/>
    <n v="150"/>
    <n v="4525.9399999999996"/>
    <n v="678890.99999999988"/>
    <m/>
    <s v="COMPARACIÓN DE PRECIOS"/>
    <m/>
    <m/>
    <s v="SEMESTRAL"/>
    <m/>
    <x v="7"/>
    <x v="372"/>
  </r>
  <r>
    <x v="18"/>
    <x v="372"/>
    <s v="Unidad"/>
    <n v="125"/>
    <n v="125"/>
    <n v="125"/>
    <n v="125"/>
    <n v="500"/>
    <n v="4500"/>
    <n v="2250000"/>
    <m/>
    <s v="COMPARACIÓN DE PRECIOS"/>
    <m/>
    <m/>
    <s v="SEMESTRAL"/>
    <m/>
    <x v="7"/>
    <x v="373"/>
  </r>
  <r>
    <x v="18"/>
    <x v="373"/>
    <s v="Unidad"/>
    <n v="163"/>
    <n v="163"/>
    <n v="163"/>
    <n v="161"/>
    <n v="650"/>
    <n v="200"/>
    <n v="130000"/>
    <m/>
    <s v="COMPARACIÓN DE PRECIOS"/>
    <m/>
    <m/>
    <s v="SEMESTRAL"/>
    <m/>
    <x v="7"/>
    <x v="374"/>
  </r>
  <r>
    <x v="18"/>
    <x v="374"/>
    <s v="Unidad"/>
    <n v="63"/>
    <n v="63"/>
    <n v="63"/>
    <n v="61"/>
    <n v="250"/>
    <n v="770"/>
    <n v="192500"/>
    <m/>
    <s v="COMPARACIÓN DE PRECIOS"/>
    <m/>
    <m/>
    <s v="SEMESTRAL"/>
    <m/>
    <x v="7"/>
    <x v="375"/>
  </r>
  <r>
    <x v="18"/>
    <x v="375"/>
    <s v="Unidad"/>
    <n v="5"/>
    <n v="5"/>
    <n v="5"/>
    <n v="5"/>
    <n v="20"/>
    <n v="870"/>
    <n v="17400"/>
    <m/>
    <s v="COMPARACIÓN DE PRECIOS"/>
    <m/>
    <m/>
    <s v="SEMESTRAL"/>
    <m/>
    <x v="7"/>
    <x v="376"/>
  </r>
  <r>
    <x v="18"/>
    <x v="376"/>
    <s v="Unidad"/>
    <n v="200"/>
    <n v="200"/>
    <n v="200"/>
    <n v="200"/>
    <n v="800"/>
    <n v="610"/>
    <n v="488000"/>
    <m/>
    <s v="COMPARACIÓN DE PRECIOS"/>
    <m/>
    <m/>
    <s v="SEMESTRAL"/>
    <m/>
    <x v="7"/>
    <x v="377"/>
  </r>
  <r>
    <x v="18"/>
    <x v="377"/>
    <s v="Unidad"/>
    <n v="13"/>
    <n v="13"/>
    <n v="13"/>
    <n v="11"/>
    <n v="50"/>
    <n v="535.83000000000004"/>
    <n v="26791.500000000004"/>
    <m/>
    <s v="COMPARACIÓN DE PRECIOS"/>
    <m/>
    <m/>
    <s v="SEMESTRAL"/>
    <m/>
    <x v="7"/>
    <x v="378"/>
  </r>
  <r>
    <x v="18"/>
    <x v="378"/>
    <s v="Unidad"/>
    <n v="43"/>
    <n v="43"/>
    <n v="43"/>
    <n v="41"/>
    <n v="170"/>
    <n v="700"/>
    <n v="119000"/>
    <m/>
    <s v="COMPARACIÓN DE PRECIOS"/>
    <m/>
    <m/>
    <s v="SEMESTRAL"/>
    <m/>
    <x v="7"/>
    <x v="379"/>
  </r>
  <r>
    <x v="18"/>
    <x v="379"/>
    <s v="Unidad"/>
    <n v="13"/>
    <n v="13"/>
    <n v="13"/>
    <n v="11"/>
    <n v="50"/>
    <n v="928"/>
    <n v="46400"/>
    <m/>
    <s v="COMPARACIÓN DE PRECIOS"/>
    <m/>
    <m/>
    <s v="SEMESTRAL"/>
    <m/>
    <x v="7"/>
    <x v="380"/>
  </r>
  <r>
    <x v="18"/>
    <x v="380"/>
    <s v="Unidad"/>
    <n v="325"/>
    <n v="325"/>
    <n v="325"/>
    <n v="325"/>
    <n v="1300"/>
    <n v="610"/>
    <n v="793000"/>
    <m/>
    <s v="COMPARACIÓN DE PRECIOS"/>
    <m/>
    <m/>
    <s v="SEMESTRAL"/>
    <m/>
    <x v="7"/>
    <x v="381"/>
  </r>
  <r>
    <x v="18"/>
    <x v="381"/>
    <s v="Unidad"/>
    <n v="9"/>
    <n v="9"/>
    <n v="9"/>
    <n v="8"/>
    <n v="35"/>
    <n v="678.69"/>
    <n v="23754.15"/>
    <m/>
    <s v="COMPARACIÓN DE PRECIOS"/>
    <m/>
    <m/>
    <s v="SEMESTRAL"/>
    <m/>
    <x v="7"/>
    <x v="382"/>
  </r>
  <r>
    <x v="18"/>
    <x v="382"/>
    <s v="Unidad"/>
    <n v="3"/>
    <n v="3"/>
    <n v="3"/>
    <n v="1"/>
    <n v="10"/>
    <n v="1163.55"/>
    <n v="11635.5"/>
    <m/>
    <s v="COMPARACIÓN DE PRECIOS"/>
    <m/>
    <m/>
    <s v="SEMESTRAL"/>
    <m/>
    <x v="7"/>
    <x v="383"/>
  </r>
  <r>
    <x v="18"/>
    <x v="383"/>
    <s v="Unidad"/>
    <n v="4"/>
    <n v="4"/>
    <n v="4"/>
    <n v="4"/>
    <n v="16"/>
    <n v="126.44"/>
    <n v="2023.04"/>
    <m/>
    <s v="COMPARACIÓN DE PRECIOS"/>
    <m/>
    <m/>
    <s v="SEMESTRAL"/>
    <m/>
    <x v="7"/>
    <x v="384"/>
  </r>
  <r>
    <x v="18"/>
    <x v="384"/>
    <s v="Unidad"/>
    <n v="25"/>
    <n v="25"/>
    <n v="25"/>
    <n v="25"/>
    <n v="100"/>
    <n v="134.56"/>
    <n v="13456"/>
    <m/>
    <s v="COMPARACIÓN DE PRECIOS"/>
    <m/>
    <m/>
    <s v="SEMESTRAL"/>
    <m/>
    <x v="7"/>
    <x v="385"/>
  </r>
  <r>
    <x v="18"/>
    <x v="385"/>
    <s v="Unidad"/>
    <n v="100"/>
    <n v="100"/>
    <n v="100"/>
    <n v="100"/>
    <n v="400"/>
    <n v="328.02"/>
    <n v="131208"/>
    <m/>
    <s v="COMPARACIÓN DE PRECIOS"/>
    <m/>
    <m/>
    <s v="SEMESTRAL"/>
    <m/>
    <x v="7"/>
    <x v="386"/>
  </r>
  <r>
    <x v="18"/>
    <x v="386"/>
    <s v="Unidad"/>
    <n v="150"/>
    <n v="150"/>
    <n v="150"/>
    <n v="150"/>
    <n v="600"/>
    <n v="1565.2"/>
    <n v="939120"/>
    <m/>
    <s v="COMPARACIÓN DE PRECIOS"/>
    <m/>
    <m/>
    <s v="SEMESTRAL"/>
    <m/>
    <x v="7"/>
    <x v="387"/>
  </r>
  <r>
    <x v="18"/>
    <x v="387"/>
    <s v="Unidad"/>
    <n v="125"/>
    <n v="125"/>
    <n v="125"/>
    <n v="125"/>
    <n v="500"/>
    <n v="524.32000000000005"/>
    <n v="262160"/>
    <m/>
    <s v="COMPARACIÓN DE PRECIOS"/>
    <m/>
    <m/>
    <s v="SEMESTRAL"/>
    <m/>
    <x v="7"/>
    <x v="388"/>
  </r>
  <r>
    <x v="18"/>
    <x v="388"/>
    <s v="Unidad"/>
    <n v="250"/>
    <n v="250"/>
    <n v="250"/>
    <n v="250"/>
    <n v="1000"/>
    <n v="262.16000000000003"/>
    <n v="262160"/>
    <m/>
    <s v="COMPARACIÓN DE PRECIOS"/>
    <m/>
    <m/>
    <s v="SEMESTRAL"/>
    <m/>
    <x v="7"/>
    <x v="389"/>
  </r>
  <r>
    <x v="18"/>
    <x v="389"/>
    <s v="Unidad"/>
    <n v="25"/>
    <n v="25"/>
    <n v="25"/>
    <n v="25"/>
    <n v="100"/>
    <n v="661.2"/>
    <n v="66120"/>
    <m/>
    <s v="COMPARACIÓN DE PRECIOS"/>
    <m/>
    <m/>
    <s v="SEMESTRAL"/>
    <m/>
    <x v="7"/>
    <x v="390"/>
  </r>
  <r>
    <x v="18"/>
    <x v="390"/>
    <s v="Unidad"/>
    <n v="50"/>
    <n v="50"/>
    <n v="50"/>
    <n v="50"/>
    <n v="200"/>
    <n v="1500"/>
    <n v="300000"/>
    <m/>
    <s v="COMPARACIÓN DE PRECIOS"/>
    <m/>
    <m/>
    <s v="SEMESTRAL"/>
    <m/>
    <x v="7"/>
    <x v="391"/>
  </r>
  <r>
    <x v="18"/>
    <x v="391"/>
    <s v="Unidad"/>
    <n v="30"/>
    <n v="30"/>
    <n v="30"/>
    <n v="30"/>
    <n v="120"/>
    <n v="12000"/>
    <n v="1440000"/>
    <m/>
    <s v="COMPARACIÓN DE PRECIOS"/>
    <m/>
    <m/>
    <s v="SEMESTRAL"/>
    <m/>
    <x v="7"/>
    <x v="392"/>
  </r>
  <r>
    <x v="18"/>
    <x v="392"/>
    <s v="Unidad"/>
    <n v="5"/>
    <n v="5"/>
    <n v="5"/>
    <n v="5"/>
    <n v="20"/>
    <n v="244.92"/>
    <n v="4898.3999999999996"/>
    <m/>
    <s v="COMPARACIÓN DE PRECIOS"/>
    <m/>
    <m/>
    <s v="SEMESTRAL"/>
    <m/>
    <x v="7"/>
    <x v="393"/>
  </r>
  <r>
    <x v="18"/>
    <x v="393"/>
    <s v="Unidad"/>
    <n v="1125"/>
    <n v="1125"/>
    <n v="1125"/>
    <n v="1125"/>
    <n v="4500"/>
    <n v="330.6"/>
    <n v="1487700"/>
    <m/>
    <s v="COMPARACIÓN DE PRECIOS"/>
    <m/>
    <m/>
    <s v="SEMESTRAL"/>
    <m/>
    <x v="7"/>
    <x v="394"/>
  </r>
  <r>
    <x v="18"/>
    <x v="394"/>
    <s v="Unidad"/>
    <n v="125"/>
    <n v="125"/>
    <n v="125"/>
    <n v="125"/>
    <n v="500"/>
    <n v="423.98"/>
    <n v="211990"/>
    <m/>
    <s v="COMPARACIÓN DE PRECIOS"/>
    <m/>
    <m/>
    <s v="SEMESTRAL"/>
    <m/>
    <x v="7"/>
    <x v="395"/>
  </r>
  <r>
    <x v="18"/>
    <x v="395"/>
    <s v="Unidad"/>
    <n v="65"/>
    <n v="65"/>
    <n v="65"/>
    <n v="65"/>
    <n v="260"/>
    <n v="222.82"/>
    <n v="57933.2"/>
    <m/>
    <s v="COMPARACIÓN DE PRECIOS"/>
    <m/>
    <m/>
    <s v="SEMESTRAL"/>
    <m/>
    <x v="7"/>
    <x v="396"/>
  </r>
  <r>
    <x v="18"/>
    <x v="396"/>
    <s v="Unidad"/>
    <n v="2"/>
    <n v="2"/>
    <n v="2"/>
    <n v="0"/>
    <n v="6"/>
    <n v="1427.34"/>
    <n v="8564.0399999999991"/>
    <m/>
    <s v="COMPARACIÓN DE PRECIOS"/>
    <m/>
    <m/>
    <s v="SEMESTRAL"/>
    <m/>
    <x v="7"/>
    <x v="397"/>
  </r>
  <r>
    <x v="18"/>
    <x v="397"/>
    <s v="Unidad"/>
    <n v="5"/>
    <n v="5"/>
    <n v="5"/>
    <n v="5"/>
    <n v="20"/>
    <n v="45"/>
    <n v="900"/>
    <m/>
    <s v="COMPARACIÓN DE PRECIOS"/>
    <m/>
    <m/>
    <s v="SEMESTRAL"/>
    <m/>
    <x v="7"/>
    <x v="398"/>
  </r>
  <r>
    <x v="18"/>
    <x v="398"/>
    <s v="Unidad"/>
    <n v="50"/>
    <n v="50"/>
    <n v="50"/>
    <n v="50"/>
    <n v="200"/>
    <n v="174"/>
    <n v="34800"/>
    <m/>
    <s v="COMPARACIÓN DE PRECIOS"/>
    <m/>
    <m/>
    <s v="SEMESTRAL"/>
    <m/>
    <x v="7"/>
    <x v="399"/>
  </r>
  <r>
    <x v="18"/>
    <x v="399"/>
    <s v="Unidad"/>
    <n v="1"/>
    <n v="1"/>
    <n v="1"/>
    <n v="2"/>
    <n v="5"/>
    <n v="160"/>
    <n v="800"/>
    <m/>
    <s v="COMPARACIÓN DE PRECIOS"/>
    <m/>
    <m/>
    <s v="SEMESTRAL"/>
    <m/>
    <x v="7"/>
    <x v="400"/>
  </r>
  <r>
    <x v="18"/>
    <x v="400"/>
    <s v="Unidad"/>
    <n v="1"/>
    <n v="1"/>
    <n v="1"/>
    <n v="2"/>
    <n v="5"/>
    <n v="357"/>
    <n v="1785"/>
    <m/>
    <s v="COMPARACIÓN DE PRECIOS"/>
    <m/>
    <m/>
    <s v="SEMESTRAL"/>
    <m/>
    <x v="7"/>
    <x v="401"/>
  </r>
  <r>
    <x v="18"/>
    <x v="401"/>
    <s v="Unidad"/>
    <n v="5"/>
    <n v="5"/>
    <n v="5"/>
    <n v="5"/>
    <n v="20"/>
    <n v="450.08"/>
    <n v="9001.6"/>
    <m/>
    <s v="COMPARACIÓN DE PRECIOS"/>
    <m/>
    <m/>
    <s v="SEMESTRAL"/>
    <m/>
    <x v="7"/>
    <x v="402"/>
  </r>
  <r>
    <x v="18"/>
    <x v="402"/>
    <s v="Unidad"/>
    <n v="63"/>
    <n v="63"/>
    <n v="63"/>
    <n v="61"/>
    <n v="250"/>
    <n v="1363"/>
    <n v="340750"/>
    <m/>
    <s v="COMPARACIÓN DE PRECIOS"/>
    <m/>
    <m/>
    <s v="SEMESTRAL"/>
    <m/>
    <x v="7"/>
    <x v="403"/>
  </r>
  <r>
    <x v="18"/>
    <x v="403"/>
    <s v="Unidad"/>
    <n v="88"/>
    <n v="88"/>
    <n v="88"/>
    <n v="86"/>
    <n v="350"/>
    <n v="638"/>
    <n v="223300"/>
    <m/>
    <s v="COMPARACIÓN DE PRECIOS"/>
    <m/>
    <m/>
    <s v="SEMESTRAL"/>
    <m/>
    <x v="7"/>
    <x v="404"/>
  </r>
  <r>
    <x v="18"/>
    <x v="404"/>
    <s v="Unidad"/>
    <n v="3"/>
    <n v="3"/>
    <n v="3"/>
    <n v="1"/>
    <n v="10"/>
    <n v="945.4"/>
    <n v="9454"/>
    <m/>
    <s v="COMPARACIÓN DE PRECIOS"/>
    <m/>
    <m/>
    <s v="SEMESTRAL"/>
    <m/>
    <x v="7"/>
    <x v="405"/>
  </r>
  <r>
    <x v="18"/>
    <x v="405"/>
    <s v="Unidad"/>
    <n v="13"/>
    <n v="13"/>
    <n v="13"/>
    <n v="11"/>
    <n v="50"/>
    <n v="1180"/>
    <n v="59000"/>
    <m/>
    <s v="COMPARACIÓN DE PRECIOS"/>
    <m/>
    <m/>
    <s v="SEMESTRAL"/>
    <m/>
    <x v="7"/>
    <x v="406"/>
  </r>
  <r>
    <x v="18"/>
    <x v="406"/>
    <s v="Unidad"/>
    <n v="25"/>
    <n v="25"/>
    <n v="25"/>
    <n v="25"/>
    <n v="100"/>
    <n v="1107.8"/>
    <n v="110780"/>
    <m/>
    <s v="COMPARACIÓN DE PRECIOS"/>
    <m/>
    <m/>
    <s v="SEMESTRAL"/>
    <m/>
    <x v="7"/>
    <x v="407"/>
  </r>
  <r>
    <x v="18"/>
    <x v="407"/>
    <s v="Unidad"/>
    <n v="25"/>
    <n v="25"/>
    <n v="25"/>
    <n v="25"/>
    <n v="100"/>
    <n v="133.4"/>
    <n v="13340"/>
    <m/>
    <s v="COMPARACIÓN DE PRECIOS"/>
    <m/>
    <m/>
    <s v="SEMESTRAL"/>
    <m/>
    <x v="7"/>
    <x v="408"/>
  </r>
  <r>
    <x v="18"/>
    <x v="408"/>
    <s v="Unidad"/>
    <n v="25"/>
    <n v="25"/>
    <n v="25"/>
    <n v="25"/>
    <n v="100"/>
    <n v="133.4"/>
    <n v="13340"/>
    <m/>
    <s v="COMPARACIÓN DE PRECIOS"/>
    <m/>
    <m/>
    <s v="SEMESTRAL"/>
    <m/>
    <x v="7"/>
    <x v="409"/>
  </r>
  <r>
    <x v="18"/>
    <x v="409"/>
    <s v="Unidad"/>
    <n v="25"/>
    <n v="25"/>
    <n v="25"/>
    <n v="25"/>
    <n v="100"/>
    <n v="336.4"/>
    <n v="33640"/>
    <m/>
    <s v="COMPARACIÓN DE PRECIOS"/>
    <m/>
    <m/>
    <s v="SEMESTRAL"/>
    <m/>
    <x v="7"/>
    <x v="410"/>
  </r>
  <r>
    <x v="18"/>
    <x v="410"/>
    <s v="Unidad"/>
    <n v="25"/>
    <n v="25"/>
    <n v="25"/>
    <n v="25"/>
    <n v="100"/>
    <n v="322.48"/>
    <n v="32248"/>
    <m/>
    <s v="COMPARACIÓN DE PRECIOS"/>
    <m/>
    <m/>
    <s v="SEMESTRAL"/>
    <m/>
    <x v="7"/>
    <x v="411"/>
  </r>
  <r>
    <x v="18"/>
    <x v="411"/>
    <s v="Unidad"/>
    <n v="13"/>
    <n v="13"/>
    <n v="13"/>
    <n v="11"/>
    <n v="50"/>
    <n v="1914"/>
    <n v="95700"/>
    <m/>
    <s v="COMPARACIÓN DE PRECIOS"/>
    <m/>
    <m/>
    <s v="SEMESTRAL"/>
    <m/>
    <x v="7"/>
    <x v="412"/>
  </r>
  <r>
    <x v="18"/>
    <x v="412"/>
    <s v="Unidad"/>
    <n v="1"/>
    <n v="1"/>
    <n v="1"/>
    <n v="2"/>
    <n v="5"/>
    <n v="261"/>
    <n v="1305"/>
    <m/>
    <s v="COMPARACIÓN DE PRECIOS"/>
    <m/>
    <m/>
    <s v="SEMESTRAL"/>
    <m/>
    <x v="7"/>
    <x v="413"/>
  </r>
  <r>
    <x v="18"/>
    <x v="413"/>
    <s v="Unidad"/>
    <n v="1"/>
    <n v="1"/>
    <n v="1"/>
    <n v="2"/>
    <n v="5"/>
    <n v="667"/>
    <n v="3335"/>
    <m/>
    <s v="COMPARACIÓN DE PRECIOS"/>
    <m/>
    <m/>
    <s v="SEMESTRAL"/>
    <m/>
    <x v="7"/>
    <x v="414"/>
  </r>
  <r>
    <x v="18"/>
    <x v="414"/>
    <s v="Unidad"/>
    <n v="50"/>
    <n v="50"/>
    <n v="50"/>
    <n v="50"/>
    <n v="200"/>
    <n v="164.55"/>
    <n v="32910"/>
    <m/>
    <s v="COMPARACIÓN DE PRECIOS"/>
    <m/>
    <m/>
    <s v="SEMESTRAL"/>
    <m/>
    <x v="7"/>
    <x v="415"/>
  </r>
  <r>
    <x v="18"/>
    <x v="415"/>
    <s v="Unidad"/>
    <n v="25"/>
    <n v="25"/>
    <n v="25"/>
    <n v="25"/>
    <n v="100"/>
    <n v="157.55000000000001"/>
    <n v="15755.000000000002"/>
    <m/>
    <s v="COMPARACIÓN DE PRECIOS"/>
    <m/>
    <m/>
    <s v="SEMESTRAL"/>
    <m/>
    <x v="7"/>
    <x v="416"/>
  </r>
  <r>
    <x v="18"/>
    <x v="416"/>
    <s v="Unidad"/>
    <n v="25"/>
    <n v="25"/>
    <n v="25"/>
    <n v="25"/>
    <n v="100"/>
    <n v="150"/>
    <n v="15000"/>
    <m/>
    <s v="COMPARACIÓN DE PRECIOS"/>
    <m/>
    <m/>
    <s v="SEMESTRAL"/>
    <m/>
    <x v="7"/>
    <x v="417"/>
  </r>
  <r>
    <x v="18"/>
    <x v="417"/>
    <s v="Unidad"/>
    <n v="38"/>
    <n v="38"/>
    <n v="38"/>
    <n v="36"/>
    <n v="150"/>
    <n v="516.20000000000005"/>
    <n v="77430"/>
    <m/>
    <s v="COMPARACIÓN DE PRECIOS"/>
    <m/>
    <m/>
    <s v="SEMESTRAL"/>
    <m/>
    <x v="7"/>
    <x v="418"/>
  </r>
  <r>
    <x v="18"/>
    <x v="418"/>
    <s v="Unidad"/>
    <n v="1250"/>
    <n v="1250"/>
    <n v="1250"/>
    <n v="1250"/>
    <n v="5000"/>
    <n v="0.52"/>
    <n v="2600"/>
    <m/>
    <s v="COMPARACIÓN DE PRECIOS"/>
    <m/>
    <m/>
    <s v="SEMESTRAL"/>
    <m/>
    <x v="7"/>
    <x v="419"/>
  </r>
  <r>
    <x v="18"/>
    <x v="419"/>
    <s v="Unidad"/>
    <n v="4"/>
    <n v="4"/>
    <n v="4"/>
    <n v="3"/>
    <n v="15"/>
    <n v="74"/>
    <n v="1110"/>
    <m/>
    <s v="COMPARACIÓN DE PRECIOS"/>
    <m/>
    <m/>
    <s v="SEMESTRAL"/>
    <m/>
    <x v="7"/>
    <x v="420"/>
  </r>
  <r>
    <x v="18"/>
    <x v="420"/>
    <s v="Unidad"/>
    <n v="6"/>
    <n v="6"/>
    <n v="6"/>
    <n v="7"/>
    <n v="25"/>
    <n v="132.88999999999999"/>
    <n v="3322.2499999999995"/>
    <m/>
    <s v="COMPARACIÓN DE PRECIOS"/>
    <m/>
    <m/>
    <s v="SEMESTRAL"/>
    <m/>
    <x v="7"/>
    <x v="421"/>
  </r>
  <r>
    <x v="18"/>
    <x v="60"/>
    <s v="Unidad"/>
    <n v="5"/>
    <n v="5"/>
    <n v="5"/>
    <n v="5"/>
    <n v="20"/>
    <n v="106.93"/>
    <n v="2138.6000000000004"/>
    <m/>
    <s v="COMPARACIÓN DE PRECIOS"/>
    <m/>
    <m/>
    <s v="SEMESTRAL"/>
    <m/>
    <x v="7"/>
    <x v="422"/>
  </r>
  <r>
    <x v="18"/>
    <x v="421"/>
    <s v="Unidad"/>
    <n v="1250"/>
    <n v="1250"/>
    <n v="1250"/>
    <n v="1250"/>
    <n v="5000"/>
    <n v="1.7"/>
    <n v="8500"/>
    <m/>
    <s v="COMPARACIÓN DE PRECIOS"/>
    <m/>
    <m/>
    <s v="SEMESTRAL"/>
    <m/>
    <x v="7"/>
    <x v="423"/>
  </r>
  <r>
    <x v="18"/>
    <x v="422"/>
    <s v="Unidad"/>
    <n v="8"/>
    <n v="8"/>
    <n v="8"/>
    <n v="6"/>
    <n v="30"/>
    <n v="1137.5"/>
    <n v="34125"/>
    <m/>
    <s v="COMPARACIÓN DE PRECIOS"/>
    <m/>
    <m/>
    <s v="SEMESTRAL"/>
    <m/>
    <x v="7"/>
    <x v="424"/>
  </r>
  <r>
    <x v="18"/>
    <x v="423"/>
    <s v="Unidad"/>
    <n v="2"/>
    <n v="2"/>
    <n v="2"/>
    <n v="0"/>
    <n v="6"/>
    <n v="2080"/>
    <n v="12480"/>
    <m/>
    <s v="COMPARACIÓN DE PRECIOS"/>
    <m/>
    <m/>
    <s v="SEMESTRAL"/>
    <m/>
    <x v="7"/>
    <x v="425"/>
  </r>
  <r>
    <x v="18"/>
    <x v="424"/>
    <s v="Unidad"/>
    <n v="50"/>
    <n v="50"/>
    <n v="50"/>
    <n v="50"/>
    <n v="200"/>
    <n v="486.15999999999997"/>
    <n v="97232"/>
    <m/>
    <s v="COMPARACIÓN DE PRECIOS"/>
    <m/>
    <m/>
    <s v="SEMESTRAL"/>
    <m/>
    <x v="7"/>
    <x v="426"/>
  </r>
  <r>
    <x v="18"/>
    <x v="425"/>
    <s v="Unidad"/>
    <n v="50"/>
    <n v="50"/>
    <n v="50"/>
    <n v="50"/>
    <n v="200"/>
    <n v="270"/>
    <n v="54000"/>
    <m/>
    <s v="COMPARACIÓN DE PRECIOS"/>
    <m/>
    <m/>
    <s v="SEMESTRAL"/>
    <m/>
    <x v="7"/>
    <x v="427"/>
  </r>
  <r>
    <x v="18"/>
    <x v="426"/>
    <s v="Unidad"/>
    <n v="1"/>
    <n v="1"/>
    <n v="1"/>
    <n v="2"/>
    <n v="5"/>
    <n v="4365"/>
    <n v="21825"/>
    <m/>
    <s v="COMPARACIÓN DE PRECIOS"/>
    <m/>
    <m/>
    <s v="SEMESTRAL"/>
    <m/>
    <x v="7"/>
    <x v="428"/>
  </r>
  <r>
    <x v="18"/>
    <x v="427"/>
    <s v="Unidad"/>
    <n v="25"/>
    <n v="25"/>
    <n v="25"/>
    <n v="25"/>
    <n v="100"/>
    <n v="895"/>
    <n v="89500"/>
    <m/>
    <s v="COMPARACIÓN DE PRECIOS"/>
    <m/>
    <m/>
    <s v="SEMESTRAL"/>
    <m/>
    <x v="7"/>
    <x v="429"/>
  </r>
  <r>
    <x v="18"/>
    <x v="428"/>
    <s v="Unidad"/>
    <n v="25"/>
    <n v="25"/>
    <n v="25"/>
    <n v="25"/>
    <n v="100"/>
    <n v="1130"/>
    <n v="113000"/>
    <m/>
    <s v="COMPARACIÓN DE PRECIOS"/>
    <m/>
    <m/>
    <s v="SEMESTRAL"/>
    <m/>
    <x v="7"/>
    <x v="430"/>
  </r>
  <r>
    <x v="18"/>
    <x v="429"/>
    <s v="Unidad"/>
    <n v="25"/>
    <n v="25"/>
    <n v="25"/>
    <n v="25"/>
    <n v="100"/>
    <n v="1047"/>
    <n v="104700"/>
    <m/>
    <s v="COMPARACIÓN DE PRECIOS"/>
    <m/>
    <m/>
    <s v="SEMESTRAL"/>
    <m/>
    <x v="7"/>
    <x v="431"/>
  </r>
  <r>
    <x v="18"/>
    <x v="430"/>
    <s v="Unidad"/>
    <n v="25"/>
    <n v="25"/>
    <n v="25"/>
    <n v="25"/>
    <n v="100"/>
    <n v="980"/>
    <n v="98000"/>
    <m/>
    <s v="COMPARACIÓN DE PRECIOS"/>
    <m/>
    <m/>
    <s v="SEMESTRAL"/>
    <m/>
    <x v="7"/>
    <x v="432"/>
  </r>
  <r>
    <x v="18"/>
    <x v="431"/>
    <s v="Unidad"/>
    <n v="25"/>
    <n v="25"/>
    <n v="25"/>
    <n v="25"/>
    <n v="100"/>
    <n v="1125"/>
    <n v="112500"/>
    <m/>
    <s v="COMPARACIÓN DE PRECIOS"/>
    <m/>
    <m/>
    <s v="SEMESTRAL"/>
    <m/>
    <x v="7"/>
    <x v="433"/>
  </r>
  <r>
    <x v="18"/>
    <x v="432"/>
    <s v="Unidad"/>
    <n v="18"/>
    <n v="18"/>
    <n v="18"/>
    <n v="16"/>
    <n v="70"/>
    <n v="450"/>
    <n v="31500"/>
    <m/>
    <s v="COMPARACIÓN DE PRECIOS"/>
    <m/>
    <m/>
    <s v="SEMESTRAL"/>
    <m/>
    <x v="7"/>
    <x v="434"/>
  </r>
  <r>
    <x v="19"/>
    <x v="433"/>
    <s v="Unidad"/>
    <n v="1"/>
    <n v="1"/>
    <n v="1"/>
    <n v="0"/>
    <n v="3"/>
    <n v="7304.2"/>
    <n v="21912.6"/>
    <m/>
    <s v="COMPRA DIRECTA"/>
    <m/>
    <m/>
    <s v="ANUAL"/>
    <m/>
    <x v="3"/>
    <x v="435"/>
  </r>
  <r>
    <x v="19"/>
    <x v="434"/>
    <s v="Unidad"/>
    <n v="1"/>
    <n v="1"/>
    <n v="1"/>
    <n v="1"/>
    <n v="4"/>
    <n v="750"/>
    <n v="3000"/>
    <m/>
    <m/>
    <m/>
    <m/>
    <s v="ANUAL"/>
    <m/>
    <x v="3"/>
    <x v="436"/>
  </r>
  <r>
    <x v="20"/>
    <x v="435"/>
    <s v="Unidad"/>
    <n v="196"/>
    <n v="196"/>
    <n v="196"/>
    <n v="194"/>
    <n v="782"/>
    <n v="229.51"/>
    <n v="179476.82"/>
    <m/>
    <m/>
    <m/>
    <m/>
    <s v="SEMESTRAL"/>
    <s v="LICITACION PUBLICA"/>
    <x v="3"/>
    <x v="437"/>
  </r>
  <r>
    <x v="20"/>
    <x v="436"/>
    <s v="Unidad"/>
    <n v="12600"/>
    <n v="12600"/>
    <n v="12600"/>
    <n v="12600"/>
    <n v="50400"/>
    <n v="29.5"/>
    <n v="1486800"/>
    <m/>
    <m/>
    <m/>
    <m/>
    <s v="SEMESTRAL"/>
    <s v="LICITACION PUBLICA"/>
    <x v="3"/>
    <x v="438"/>
  </r>
  <r>
    <x v="20"/>
    <x v="437"/>
    <s v="Unidad"/>
    <n v="347"/>
    <n v="347"/>
    <n v="347"/>
    <n v="345"/>
    <n v="1386"/>
    <n v="17.7"/>
    <n v="24532.2"/>
    <m/>
    <m/>
    <m/>
    <m/>
    <s v="SEMESTRAL"/>
    <s v="LICITACION PUBLICA"/>
    <x v="3"/>
    <x v="439"/>
  </r>
  <r>
    <x v="20"/>
    <x v="438"/>
    <s v="Unidad"/>
    <n v="1582"/>
    <n v="1582"/>
    <n v="1582"/>
    <n v="1582"/>
    <n v="6328"/>
    <n v="171.1"/>
    <n v="1082720.8"/>
    <m/>
    <m/>
    <m/>
    <m/>
    <s v="SEMESTRAL"/>
    <s v="LICITACION PUBLICA"/>
    <x v="3"/>
    <x v="440"/>
  </r>
  <r>
    <x v="20"/>
    <x v="439"/>
    <s v="Unidad"/>
    <n v="4"/>
    <n v="4"/>
    <n v="4"/>
    <n v="3"/>
    <n v="15"/>
    <n v="449.99"/>
    <n v="6749.85"/>
    <m/>
    <m/>
    <m/>
    <m/>
    <s v="SEMESTRAL"/>
    <s v="LICITACION PUBLICA"/>
    <x v="3"/>
    <x v="441"/>
  </r>
  <r>
    <x v="20"/>
    <x v="440"/>
    <s v="Unidad"/>
    <n v="7"/>
    <n v="7"/>
    <n v="7"/>
    <n v="7"/>
    <n v="28"/>
    <n v="625"/>
    <n v="17500"/>
    <m/>
    <m/>
    <m/>
    <m/>
    <s v="SEMESTRAL"/>
    <s v="LICITACION PUBLICA"/>
    <x v="3"/>
    <x v="442"/>
  </r>
  <r>
    <x v="20"/>
    <x v="441"/>
    <s v="Caja"/>
    <n v="1487"/>
    <n v="1487"/>
    <n v="1487"/>
    <n v="1486"/>
    <n v="5947"/>
    <n v="21.24"/>
    <n v="126314.27999999998"/>
    <m/>
    <m/>
    <m/>
    <m/>
    <s v="SEMESTRAL"/>
    <s v="LICITACION PUBLICA"/>
    <x v="3"/>
    <x v="443"/>
  </r>
  <r>
    <x v="20"/>
    <x v="442"/>
    <s v="Unidad"/>
    <n v="34"/>
    <n v="34"/>
    <n v="34"/>
    <n v="34"/>
    <n v="136"/>
    <n v="115.64"/>
    <n v="15727.04"/>
    <m/>
    <m/>
    <m/>
    <m/>
    <s v="SEMESTRAL"/>
    <s v="LICITACION PUBLICA"/>
    <x v="3"/>
    <x v="444"/>
  </r>
  <r>
    <x v="20"/>
    <x v="443"/>
    <s v="Unidad"/>
    <n v="3"/>
    <n v="3"/>
    <n v="3"/>
    <n v="2"/>
    <n v="11"/>
    <n v="52.2"/>
    <n v="574.20000000000005"/>
    <m/>
    <m/>
    <m/>
    <m/>
    <s v="SEMESTRAL"/>
    <s v="LICITACION PUBLICA"/>
    <x v="3"/>
    <x v="445"/>
  </r>
  <r>
    <x v="20"/>
    <x v="444"/>
    <s v="Unidad"/>
    <n v="75"/>
    <n v="75"/>
    <n v="75"/>
    <n v="75"/>
    <n v="300"/>
    <n v="21.21"/>
    <n v="6363"/>
    <m/>
    <m/>
    <m/>
    <m/>
    <s v="SEMESTRAL"/>
    <s v="LICITACION PUBLICA"/>
    <x v="3"/>
    <x v="446"/>
  </r>
  <r>
    <x v="20"/>
    <x v="445"/>
    <s v="Unidad"/>
    <n v="685"/>
    <n v="685"/>
    <n v="685"/>
    <n v="686"/>
    <n v="2741"/>
    <n v="23.2"/>
    <n v="63591.199999999997"/>
    <m/>
    <m/>
    <m/>
    <m/>
    <s v="SEMESTRAL"/>
    <s v="LICITACION PUBLICA"/>
    <x v="3"/>
    <x v="447"/>
  </r>
  <r>
    <x v="20"/>
    <x v="446"/>
    <s v="Unidad"/>
    <n v="37"/>
    <n v="37"/>
    <n v="37"/>
    <n v="37"/>
    <n v="148"/>
    <n v="29.5"/>
    <n v="4366"/>
    <m/>
    <m/>
    <m/>
    <m/>
    <s v="SEMESTRAL"/>
    <s v="LICITACION PUBLICA"/>
    <x v="3"/>
    <x v="448"/>
  </r>
  <r>
    <x v="20"/>
    <x v="447"/>
    <s v="Unidad"/>
    <n v="140"/>
    <n v="140"/>
    <n v="140"/>
    <n v="141"/>
    <n v="561"/>
    <n v="47.2"/>
    <n v="26479.200000000001"/>
    <m/>
    <m/>
    <m/>
    <m/>
    <s v="SEMESTRAL"/>
    <s v="LICITACION PUBLICA"/>
    <x v="3"/>
    <x v="449"/>
  </r>
  <r>
    <x v="20"/>
    <x v="448"/>
    <s v="Unidad"/>
    <n v="106"/>
    <n v="106"/>
    <n v="106"/>
    <n v="106"/>
    <n v="424"/>
    <n v="115.64"/>
    <n v="49031.360000000001"/>
    <m/>
    <m/>
    <m/>
    <m/>
    <s v="SEMESTRAL"/>
    <s v="LICITACION PUBLICA"/>
    <x v="3"/>
    <x v="450"/>
  </r>
  <r>
    <x v="20"/>
    <x v="449"/>
    <s v="Unidad"/>
    <n v="6"/>
    <n v="6"/>
    <n v="6"/>
    <n v="7"/>
    <n v="25"/>
    <n v="37"/>
    <n v="925"/>
    <m/>
    <m/>
    <m/>
    <m/>
    <s v="SEMESTRAL"/>
    <s v="LICITACION PUBLICA"/>
    <x v="3"/>
    <x v="451"/>
  </r>
  <r>
    <x v="20"/>
    <x v="450"/>
    <s v="Unidad"/>
    <n v="11"/>
    <n v="11"/>
    <n v="11"/>
    <n v="11"/>
    <n v="44"/>
    <n v="156.6"/>
    <n v="6890.4"/>
    <m/>
    <m/>
    <m/>
    <m/>
    <s v="SEMESTRAL"/>
    <s v="LICITACION PUBLICA"/>
    <x v="3"/>
    <x v="452"/>
  </r>
  <r>
    <x v="20"/>
    <x v="451"/>
    <s v="Unidad"/>
    <n v="52"/>
    <n v="52"/>
    <n v="52"/>
    <n v="51"/>
    <n v="207"/>
    <n v="41.3"/>
    <n v="8549.0999999999985"/>
    <m/>
    <m/>
    <m/>
    <m/>
    <s v="SEMESTRAL"/>
    <s v="LICITACION PUBLICA"/>
    <x v="3"/>
    <x v="453"/>
  </r>
  <r>
    <x v="20"/>
    <x v="452"/>
    <s v="Caja"/>
    <n v="230"/>
    <n v="230"/>
    <n v="230"/>
    <n v="231"/>
    <n v="921"/>
    <n v="25.96"/>
    <n v="23909.16"/>
    <m/>
    <m/>
    <m/>
    <m/>
    <s v="SEMESTRAL"/>
    <s v="LICITACION PUBLICA"/>
    <x v="3"/>
    <x v="454"/>
  </r>
  <r>
    <x v="20"/>
    <x v="453"/>
    <s v="Caja"/>
    <n v="151"/>
    <n v="151"/>
    <n v="151"/>
    <n v="152"/>
    <n v="605"/>
    <n v="7.86"/>
    <n v="4755.3"/>
    <m/>
    <m/>
    <m/>
    <m/>
    <s v="SEMESTRAL"/>
    <s v="LICITACION PUBLICA"/>
    <x v="3"/>
    <x v="455"/>
  </r>
  <r>
    <x v="20"/>
    <x v="454"/>
    <s v="Unidad"/>
    <n v="140"/>
    <n v="140"/>
    <n v="140"/>
    <n v="139"/>
    <n v="559"/>
    <n v="20.059999999999999"/>
    <n v="11213.539999999999"/>
    <m/>
    <m/>
    <m/>
    <m/>
    <s v="SEMESTRAL"/>
    <s v="LICITACION PUBLICA"/>
    <x v="3"/>
    <x v="456"/>
  </r>
  <r>
    <x v="20"/>
    <x v="455"/>
    <s v="Unidad"/>
    <n v="8"/>
    <n v="8"/>
    <n v="8"/>
    <n v="9"/>
    <n v="33"/>
    <n v="105.02"/>
    <n v="3465.66"/>
    <m/>
    <m/>
    <m/>
    <m/>
    <s v="SEMESTRAL"/>
    <s v="LICITACION PUBLICA"/>
    <x v="3"/>
    <x v="457"/>
  </r>
  <r>
    <x v="20"/>
    <x v="456"/>
    <s v="Unidad"/>
    <n v="1"/>
    <n v="1"/>
    <n v="1"/>
    <n v="1"/>
    <n v="4"/>
    <n v="115"/>
    <n v="460"/>
    <m/>
    <m/>
    <m/>
    <m/>
    <s v="SEMESTRAL"/>
    <s v="LICITACION PUBLICA"/>
    <x v="3"/>
    <x v="458"/>
  </r>
  <r>
    <x v="20"/>
    <x v="457"/>
    <s v="Caja"/>
    <n v="76"/>
    <n v="76"/>
    <n v="76"/>
    <n v="77"/>
    <n v="305"/>
    <n v="45.88"/>
    <n v="13993.400000000001"/>
    <m/>
    <m/>
    <m/>
    <m/>
    <s v="SEMESTRAL"/>
    <s v="LICITACION PUBLICA"/>
    <x v="3"/>
    <x v="459"/>
  </r>
  <r>
    <x v="20"/>
    <x v="458"/>
    <s v="Unidad"/>
    <n v="115"/>
    <n v="115"/>
    <n v="2115"/>
    <n v="115"/>
    <n v="2460"/>
    <n v="5.25"/>
    <n v="12915"/>
    <m/>
    <m/>
    <m/>
    <m/>
    <s v="SEMESTRAL"/>
    <s v="LICITACION PUBLICA"/>
    <x v="3"/>
    <x v="460"/>
  </r>
  <r>
    <x v="20"/>
    <x v="459"/>
    <s v="Caja"/>
    <n v="195"/>
    <n v="195"/>
    <n v="195"/>
    <n v="194"/>
    <n v="779"/>
    <n v="29.5"/>
    <n v="22980.5"/>
    <m/>
    <m/>
    <m/>
    <m/>
    <s v="SEMESTRAL"/>
    <s v="LICITACION PUBLICA"/>
    <x v="3"/>
    <x v="461"/>
  </r>
  <r>
    <x v="20"/>
    <x v="460"/>
    <s v="Unidad"/>
    <n v="87"/>
    <n v="87"/>
    <n v="87"/>
    <n v="88"/>
    <n v="349"/>
    <n v="342.2"/>
    <n v="119427.8"/>
    <m/>
    <m/>
    <m/>
    <m/>
    <s v="SEMESTRAL"/>
    <s v="LICITACION PUBLICA"/>
    <x v="3"/>
    <x v="462"/>
  </r>
  <r>
    <x v="20"/>
    <x v="461"/>
    <s v="Caja"/>
    <n v="43"/>
    <n v="43"/>
    <n v="43"/>
    <n v="44"/>
    <n v="173"/>
    <n v="162.13"/>
    <n v="28048.489999999998"/>
    <m/>
    <m/>
    <m/>
    <m/>
    <s v="SEMESTRAL"/>
    <s v="LICITACION PUBLICA"/>
    <x v="3"/>
    <x v="463"/>
  </r>
  <r>
    <x v="20"/>
    <x v="462"/>
    <s v="Unidad"/>
    <n v="295"/>
    <n v="295"/>
    <n v="295"/>
    <n v="295"/>
    <n v="1180"/>
    <n v="8.9700000000000006"/>
    <n v="10584.6"/>
    <m/>
    <m/>
    <m/>
    <m/>
    <s v="SEMESTRAL"/>
    <s v="LICITACION PUBLICA"/>
    <x v="3"/>
    <x v="464"/>
  </r>
  <r>
    <x v="20"/>
    <x v="463"/>
    <s v="Unidad"/>
    <n v="4375"/>
    <n v="4375"/>
    <n v="8375"/>
    <n v="4375"/>
    <n v="21500"/>
    <n v="3.6"/>
    <n v="77400"/>
    <m/>
    <m/>
    <m/>
    <m/>
    <s v="SEMESTRAL"/>
    <s v="LICITACION PUBLICA"/>
    <x v="3"/>
    <x v="465"/>
  </r>
  <r>
    <x v="20"/>
    <x v="464"/>
    <s v="Unidad"/>
    <n v="1163"/>
    <n v="1163"/>
    <n v="5163"/>
    <n v="1161"/>
    <n v="8650"/>
    <n v="3.6"/>
    <n v="31140"/>
    <m/>
    <m/>
    <m/>
    <m/>
    <s v="SEMESTRAL"/>
    <s v="LICITACION PUBLICA"/>
    <x v="3"/>
    <x v="466"/>
  </r>
  <r>
    <x v="20"/>
    <x v="465"/>
    <s v="Unidad"/>
    <m/>
    <m/>
    <m/>
    <m/>
    <n v="2950"/>
    <n v="3.6"/>
    <n v="10620"/>
    <m/>
    <m/>
    <m/>
    <m/>
    <s v="SEMESTRAL"/>
    <s v="LICITACION PUBLICA"/>
    <x v="3"/>
    <x v="467"/>
  </r>
  <r>
    <x v="20"/>
    <x v="466"/>
    <s v="Unidad"/>
    <n v="2057"/>
    <n v="2057"/>
    <n v="6057"/>
    <n v="2054"/>
    <n v="12225"/>
    <n v="5.5"/>
    <n v="67237.5"/>
    <m/>
    <m/>
    <m/>
    <m/>
    <s v="SEMESTRAL"/>
    <s v="LICITACION PUBLICA"/>
    <x v="3"/>
    <x v="468"/>
  </r>
  <r>
    <x v="20"/>
    <x v="467"/>
    <s v="Unidad"/>
    <n v="8"/>
    <n v="8"/>
    <n v="8"/>
    <n v="8"/>
    <n v="32"/>
    <n v="30"/>
    <n v="960"/>
    <m/>
    <m/>
    <m/>
    <m/>
    <s v="SEMESTRAL"/>
    <s v="LICITACION PUBLICA"/>
    <x v="3"/>
    <x v="469"/>
  </r>
  <r>
    <x v="20"/>
    <x v="468"/>
    <s v="Unidad"/>
    <n v="825"/>
    <n v="825"/>
    <n v="825"/>
    <n v="825"/>
    <n v="3300"/>
    <n v="10.48"/>
    <n v="34584"/>
    <m/>
    <m/>
    <m/>
    <m/>
    <s v="SEMESTRAL"/>
    <s v="LICITACION PUBLICA"/>
    <x v="3"/>
    <x v="470"/>
  </r>
  <r>
    <x v="20"/>
    <x v="469"/>
    <s v="Unidad"/>
    <n v="625"/>
    <n v="625"/>
    <n v="625"/>
    <n v="625"/>
    <n v="2500"/>
    <n v="12.98"/>
    <n v="32450"/>
    <m/>
    <m/>
    <m/>
    <m/>
    <s v="SEMESTRAL"/>
    <s v="LICITACION PUBLICA"/>
    <x v="3"/>
    <x v="471"/>
  </r>
  <r>
    <x v="20"/>
    <x v="470"/>
    <s v="Unidad"/>
    <n v="625"/>
    <n v="625"/>
    <n v="625"/>
    <n v="625"/>
    <n v="2500"/>
    <n v="10.48"/>
    <n v="26200"/>
    <m/>
    <m/>
    <m/>
    <m/>
    <s v="SEMESTRAL"/>
    <s v="LICITACION PUBLICA"/>
    <x v="3"/>
    <x v="472"/>
  </r>
  <r>
    <x v="20"/>
    <x v="471"/>
    <s v="Unidad"/>
    <n v="14"/>
    <n v="14"/>
    <n v="14"/>
    <n v="12"/>
    <n v="54"/>
    <n v="206.5"/>
    <n v="11151"/>
    <m/>
    <m/>
    <m/>
    <m/>
    <s v="SEMESTRAL"/>
    <s v="LICITACION PUBLICA"/>
    <x v="3"/>
    <x v="473"/>
  </r>
  <r>
    <x v="20"/>
    <x v="472"/>
    <s v="Unidad"/>
    <n v="35"/>
    <n v="35"/>
    <n v="35"/>
    <n v="36"/>
    <n v="141"/>
    <n v="16.02"/>
    <n v="2258.8200000000002"/>
    <m/>
    <m/>
    <m/>
    <m/>
    <s v="SEMESTRAL"/>
    <s v="LICITACION PUBLICA"/>
    <x v="3"/>
    <x v="474"/>
  </r>
  <r>
    <x v="20"/>
    <x v="473"/>
    <s v="Unidad"/>
    <n v="67"/>
    <n v="67"/>
    <n v="67"/>
    <n v="66"/>
    <n v="267"/>
    <n v="7.08"/>
    <n v="1890.3600000000001"/>
    <m/>
    <m/>
    <m/>
    <m/>
    <s v="SEMESTRAL"/>
    <s v="LICITACION PUBLICA"/>
    <x v="3"/>
    <x v="475"/>
  </r>
  <r>
    <x v="20"/>
    <x v="474"/>
    <s v="Unidad"/>
    <n v="200"/>
    <n v="200"/>
    <n v="200"/>
    <n v="200"/>
    <n v="800"/>
    <n v="17.7"/>
    <n v="14160"/>
    <m/>
    <m/>
    <m/>
    <m/>
    <s v="SEMESTRAL"/>
    <s v="LICITACION PUBLICA"/>
    <x v="3"/>
    <x v="476"/>
  </r>
  <r>
    <x v="20"/>
    <x v="475"/>
    <s v="Unidad"/>
    <n v="225"/>
    <n v="225"/>
    <n v="225"/>
    <n v="225"/>
    <n v="900"/>
    <n v="17.7"/>
    <n v="15930"/>
    <m/>
    <m/>
    <m/>
    <m/>
    <s v="SEMESTRAL"/>
    <s v="LICITACION PUBLICA"/>
    <x v="3"/>
    <x v="477"/>
  </r>
  <r>
    <x v="20"/>
    <x v="476"/>
    <s v="Unidad"/>
    <n v="225"/>
    <n v="225"/>
    <n v="225"/>
    <n v="225"/>
    <n v="900"/>
    <n v="10.62"/>
    <n v="9558"/>
    <m/>
    <m/>
    <m/>
    <m/>
    <s v="SEMESTRAL"/>
    <s v="LICITACION PUBLICA"/>
    <x v="3"/>
    <x v="478"/>
  </r>
  <r>
    <x v="20"/>
    <x v="477"/>
    <s v="Unidad"/>
    <n v="94"/>
    <n v="94"/>
    <n v="2109"/>
    <n v="95"/>
    <n v="2392"/>
    <n v="4.43"/>
    <n v="10596.56"/>
    <m/>
    <m/>
    <m/>
    <m/>
    <s v="SEMESTRAL"/>
    <s v="LICITACION PUBLICA"/>
    <x v="3"/>
    <x v="479"/>
  </r>
  <r>
    <x v="20"/>
    <x v="478"/>
    <s v="Unidad"/>
    <n v="27"/>
    <n v="27"/>
    <n v="27"/>
    <n v="26"/>
    <n v="107"/>
    <n v="21.24"/>
    <n v="2272.6799999999998"/>
    <m/>
    <m/>
    <m/>
    <m/>
    <s v="SEMESTRAL"/>
    <s v="LICITACION PUBLICA"/>
    <x v="3"/>
    <x v="480"/>
  </r>
  <r>
    <x v="20"/>
    <x v="479"/>
    <s v="Unidad"/>
    <n v="265"/>
    <n v="265"/>
    <n v="265"/>
    <n v="265"/>
    <n v="1060"/>
    <n v="31.44"/>
    <n v="33326.400000000001"/>
    <m/>
    <m/>
    <m/>
    <m/>
    <s v="SEMESTRAL"/>
    <s v="LICITACION PUBLICA"/>
    <x v="3"/>
    <x v="481"/>
  </r>
  <r>
    <x v="20"/>
    <x v="480"/>
    <s v="Unidad"/>
    <n v="21"/>
    <n v="21"/>
    <n v="21"/>
    <n v="22"/>
    <n v="85"/>
    <n v="53.1"/>
    <n v="4513.5"/>
    <m/>
    <m/>
    <m/>
    <m/>
    <s v="SEMESTRAL"/>
    <s v="LICITACION PUBLICA"/>
    <x v="3"/>
    <x v="482"/>
  </r>
  <r>
    <x v="20"/>
    <x v="481"/>
    <s v="Unidad"/>
    <n v="3"/>
    <n v="3"/>
    <n v="3"/>
    <n v="4"/>
    <n v="13"/>
    <n v="1359.52"/>
    <n v="17673.759999999998"/>
    <m/>
    <m/>
    <m/>
    <m/>
    <s v="SEMESTRAL"/>
    <s v="LICITACION PUBLICA"/>
    <x v="3"/>
    <x v="483"/>
  </r>
  <r>
    <x v="20"/>
    <x v="482"/>
    <s v="Unidad"/>
    <n v="1"/>
    <n v="1"/>
    <n v="1"/>
    <n v="2"/>
    <n v="5"/>
    <n v="71.5"/>
    <n v="357.5"/>
    <m/>
    <m/>
    <m/>
    <m/>
    <s v="SEMESTRAL"/>
    <s v="LICITACION PUBLICA"/>
    <x v="3"/>
    <x v="484"/>
  </r>
  <r>
    <x v="20"/>
    <x v="483"/>
    <s v="Unidad"/>
    <n v="1"/>
    <n v="1"/>
    <n v="1"/>
    <n v="2"/>
    <n v="5"/>
    <n v="879.99"/>
    <n v="4399.95"/>
    <m/>
    <m/>
    <m/>
    <m/>
    <s v="SEMESTRAL"/>
    <s v="LICITACION PUBLICA"/>
    <x v="3"/>
    <x v="485"/>
  </r>
  <r>
    <x v="20"/>
    <x v="484"/>
    <s v="Unidad"/>
    <n v="63"/>
    <n v="63"/>
    <n v="63"/>
    <n v="64"/>
    <n v="253"/>
    <n v="1504.5"/>
    <n v="380638.5"/>
    <m/>
    <m/>
    <m/>
    <m/>
    <s v="SEMESTRAL"/>
    <s v="LICITACION PUBLICA"/>
    <x v="3"/>
    <x v="486"/>
  </r>
  <r>
    <x v="20"/>
    <x v="485"/>
    <s v="Unidad"/>
    <n v="108"/>
    <n v="108"/>
    <n v="108"/>
    <n v="108"/>
    <n v="432"/>
    <n v="1622.5"/>
    <n v="700920"/>
    <m/>
    <m/>
    <m/>
    <m/>
    <s v="SEMESTRAL"/>
    <s v="LICITACION PUBLICA"/>
    <x v="3"/>
    <x v="487"/>
  </r>
  <r>
    <x v="20"/>
    <x v="486"/>
    <s v="Unidad"/>
    <n v="6"/>
    <n v="6"/>
    <n v="6"/>
    <n v="6"/>
    <n v="24"/>
    <n v="1003"/>
    <n v="24072"/>
    <m/>
    <m/>
    <m/>
    <m/>
    <s v="SEMESTRAL"/>
    <s v="LICITACION PUBLICA"/>
    <x v="3"/>
    <x v="488"/>
  </r>
  <r>
    <x v="20"/>
    <x v="487"/>
    <s v="Unidad"/>
    <n v="8"/>
    <n v="8"/>
    <n v="8"/>
    <n v="8"/>
    <n v="32"/>
    <n v="1169.3800000000001"/>
    <n v="37420.160000000003"/>
    <m/>
    <m/>
    <m/>
    <m/>
    <s v="SEMESTRAL"/>
    <s v="LICITACION PUBLICA"/>
    <x v="3"/>
    <x v="489"/>
  </r>
  <r>
    <x v="20"/>
    <x v="488"/>
    <s v="Unidad"/>
    <n v="1"/>
    <n v="1"/>
    <n v="1"/>
    <n v="2"/>
    <n v="5"/>
    <n v="1380.4"/>
    <n v="6902"/>
    <m/>
    <m/>
    <m/>
    <m/>
    <s v="SEMESTRAL"/>
    <s v="LICITACION PUBLICA"/>
    <x v="3"/>
    <x v="490"/>
  </r>
  <r>
    <x v="20"/>
    <x v="489"/>
    <s v="Unidad"/>
    <n v="15"/>
    <n v="15"/>
    <n v="15"/>
    <n v="13"/>
    <n v="58"/>
    <n v="4720"/>
    <n v="273760"/>
    <m/>
    <m/>
    <m/>
    <m/>
    <s v="SEMESTRAL"/>
    <s v="LICITACION PUBLICA"/>
    <x v="3"/>
    <x v="491"/>
  </r>
  <r>
    <x v="20"/>
    <x v="490"/>
    <s v="Unidad"/>
    <n v="2"/>
    <n v="2"/>
    <n v="2"/>
    <n v="2"/>
    <n v="8"/>
    <n v="2891"/>
    <n v="23128"/>
    <m/>
    <m/>
    <m/>
    <m/>
    <s v="SEMESTRAL"/>
    <s v="LICITACION PUBLICA"/>
    <x v="3"/>
    <x v="492"/>
  </r>
  <r>
    <x v="20"/>
    <x v="491"/>
    <s v="Unidad"/>
    <n v="1"/>
    <n v="1"/>
    <n v="1"/>
    <n v="0"/>
    <n v="3"/>
    <n v="5500"/>
    <n v="16500"/>
    <m/>
    <m/>
    <m/>
    <m/>
    <s v="SEMESTRAL"/>
    <s v="LICITACION PUBLICA"/>
    <x v="3"/>
    <x v="493"/>
  </r>
  <r>
    <x v="20"/>
    <x v="492"/>
    <s v="Unidad"/>
    <n v="1"/>
    <n v="1"/>
    <n v="1"/>
    <n v="1"/>
    <n v="4"/>
    <n v="4464.59"/>
    <n v="17858.36"/>
    <m/>
    <m/>
    <m/>
    <m/>
    <s v="SEMESTRAL"/>
    <s v="LICITACION PUBLICA"/>
    <x v="3"/>
    <x v="494"/>
  </r>
  <r>
    <x v="20"/>
    <x v="493"/>
    <s v="Unidad"/>
    <n v="1"/>
    <n v="1"/>
    <n v="1"/>
    <n v="2"/>
    <n v="5"/>
    <n v="4200"/>
    <n v="21000"/>
    <m/>
    <m/>
    <m/>
    <m/>
    <s v="SEMESTRAL"/>
    <s v="LICITACION PUBLICA"/>
    <x v="3"/>
    <x v="495"/>
  </r>
  <r>
    <x v="20"/>
    <x v="494"/>
    <s v="Unidad"/>
    <n v="15"/>
    <n v="15"/>
    <n v="15"/>
    <n v="16"/>
    <n v="61"/>
    <n v="1750"/>
    <n v="106750"/>
    <m/>
    <m/>
    <m/>
    <m/>
    <s v="SEMESTRAL"/>
    <s v="LICITACION PUBLICA"/>
    <x v="3"/>
    <x v="496"/>
  </r>
  <r>
    <x v="20"/>
    <x v="495"/>
    <s v="Unidad"/>
    <n v="1"/>
    <n v="1"/>
    <n v="1"/>
    <n v="0"/>
    <n v="3"/>
    <n v="4002"/>
    <n v="12006"/>
    <m/>
    <m/>
    <m/>
    <m/>
    <s v="SEMESTRAL"/>
    <s v="LICITACION PUBLICA"/>
    <x v="3"/>
    <x v="497"/>
  </r>
  <r>
    <x v="20"/>
    <x v="496"/>
    <s v="Unidad"/>
    <n v="1275"/>
    <n v="1275"/>
    <n v="1275"/>
    <n v="1275"/>
    <n v="5100"/>
    <n v="1896.6"/>
    <n v="9672660"/>
    <m/>
    <m/>
    <m/>
    <m/>
    <s v="SEMESTRAL"/>
    <s v="LICITACION PUBLICA"/>
    <x v="3"/>
    <x v="498"/>
  </r>
  <r>
    <x v="20"/>
    <x v="497"/>
    <s v="Unidad"/>
    <n v="275"/>
    <n v="275"/>
    <n v="275"/>
    <n v="275"/>
    <n v="1100"/>
    <n v="10.62"/>
    <n v="11682"/>
    <m/>
    <m/>
    <m/>
    <m/>
    <s v="SEMESTRAL"/>
    <s v="LICITACION PUBLICA"/>
    <x v="3"/>
    <x v="499"/>
  </r>
  <r>
    <x v="20"/>
    <x v="498"/>
    <s v="Unidad"/>
    <n v="77"/>
    <n v="77"/>
    <n v="77"/>
    <n v="75"/>
    <n v="306"/>
    <n v="51.92"/>
    <n v="15887.52"/>
    <m/>
    <m/>
    <m/>
    <m/>
    <s v="SEMESTRAL"/>
    <s v="LICITACION PUBLICA"/>
    <x v="3"/>
    <x v="500"/>
  </r>
  <r>
    <x v="20"/>
    <x v="499"/>
    <s v="Unidad"/>
    <n v="65"/>
    <n v="65"/>
    <n v="65"/>
    <n v="63"/>
    <n v="258"/>
    <n v="14.16"/>
    <n v="3653.28"/>
    <m/>
    <m/>
    <m/>
    <m/>
    <s v="SEMESTRAL"/>
    <s v="LICITACION PUBLICA"/>
    <x v="3"/>
    <x v="501"/>
  </r>
  <r>
    <x v="20"/>
    <x v="500"/>
    <s v="Unidad"/>
    <n v="7"/>
    <n v="7"/>
    <n v="7"/>
    <n v="7"/>
    <n v="28"/>
    <n v="336.3"/>
    <n v="9416.4"/>
    <m/>
    <m/>
    <m/>
    <m/>
    <s v="SEMESTRAL"/>
    <s v="LICITACION PUBLICA"/>
    <x v="3"/>
    <x v="502"/>
  </r>
  <r>
    <x v="20"/>
    <x v="501"/>
    <s v="Unidad"/>
    <n v="950"/>
    <n v="950"/>
    <n v="950"/>
    <n v="950"/>
    <n v="3800"/>
    <n v="9.18"/>
    <n v="34884"/>
    <m/>
    <m/>
    <m/>
    <m/>
    <s v="SEMESTRAL"/>
    <s v="LICITACION PUBLICA"/>
    <x v="3"/>
    <x v="503"/>
  </r>
  <r>
    <x v="20"/>
    <x v="502"/>
    <s v="Unidad"/>
    <n v="3468"/>
    <n v="3468"/>
    <n v="3468"/>
    <n v="3466"/>
    <n v="13870"/>
    <n v="3.07"/>
    <n v="42580.899999999994"/>
    <m/>
    <m/>
    <m/>
    <m/>
    <s v="SEMESTRAL"/>
    <s v="LICITACION PUBLICA"/>
    <x v="3"/>
    <x v="504"/>
  </r>
  <r>
    <x v="20"/>
    <x v="503"/>
    <s v="Unidad"/>
    <n v="135"/>
    <n v="135"/>
    <n v="2135"/>
    <n v="134"/>
    <n v="2539"/>
    <n v="27.73"/>
    <n v="70406.47"/>
    <m/>
    <m/>
    <m/>
    <m/>
    <s v="SEMESTRAL"/>
    <s v="LICITACION PUBLICA"/>
    <x v="3"/>
    <x v="505"/>
  </r>
  <r>
    <x v="20"/>
    <x v="504"/>
    <s v="Unidad"/>
    <n v="14"/>
    <n v="14"/>
    <n v="14"/>
    <n v="12"/>
    <n v="54"/>
    <n v="20"/>
    <n v="1080"/>
    <m/>
    <m/>
    <m/>
    <m/>
    <s v="SEMESTRAL"/>
    <s v="LICITACION PUBLICA"/>
    <x v="3"/>
    <x v="506"/>
  </r>
  <r>
    <x v="20"/>
    <x v="505"/>
    <s v="Unidad"/>
    <n v="3"/>
    <n v="3"/>
    <n v="3"/>
    <n v="3"/>
    <n v="12"/>
    <n v="1003"/>
    <n v="12036"/>
    <m/>
    <m/>
    <m/>
    <m/>
    <s v="SEMESTRAL"/>
    <s v="LICITACION PUBLICA"/>
    <x v="3"/>
    <x v="507"/>
  </r>
  <r>
    <x v="20"/>
    <x v="506"/>
    <s v="Unidad"/>
    <n v="23"/>
    <n v="23"/>
    <n v="23"/>
    <n v="22"/>
    <n v="91"/>
    <n v="15.55"/>
    <n v="1415.05"/>
    <m/>
    <m/>
    <m/>
    <m/>
    <s v="SEMESTRAL"/>
    <s v="LICITACION PUBLICA"/>
    <x v="3"/>
    <x v="508"/>
  </r>
  <r>
    <x v="20"/>
    <x v="507"/>
    <s v="Unidad"/>
    <n v="28"/>
    <n v="28"/>
    <n v="28"/>
    <n v="28"/>
    <n v="112"/>
    <n v="17"/>
    <n v="1904"/>
    <m/>
    <m/>
    <m/>
    <m/>
    <s v="SEMESTRAL"/>
    <s v="LICITACION PUBLICA"/>
    <x v="3"/>
    <x v="509"/>
  </r>
  <r>
    <x v="20"/>
    <x v="508"/>
    <s v="Unidad"/>
    <n v="2"/>
    <n v="2"/>
    <n v="2"/>
    <n v="0"/>
    <n v="6"/>
    <n v="1624"/>
    <n v="9744"/>
    <m/>
    <m/>
    <m/>
    <m/>
    <s v="SEMESTRAL"/>
    <s v="LICITACION PUBLICA"/>
    <x v="3"/>
    <x v="510"/>
  </r>
  <r>
    <x v="20"/>
    <x v="509"/>
    <s v="Unidad"/>
    <n v="147"/>
    <n v="147"/>
    <n v="147"/>
    <n v="145"/>
    <n v="586"/>
    <n v="265.5"/>
    <n v="155583"/>
    <m/>
    <m/>
    <m/>
    <m/>
    <s v="SEMESTRAL"/>
    <s v="LICITACION PUBLICA"/>
    <x v="3"/>
    <x v="511"/>
  </r>
  <r>
    <x v="20"/>
    <x v="510"/>
    <s v="Unidad"/>
    <n v="5"/>
    <n v="5"/>
    <n v="5"/>
    <n v="5"/>
    <n v="20"/>
    <n v="1.64"/>
    <n v="32.799999999999997"/>
    <m/>
    <m/>
    <m/>
    <m/>
    <s v="SEMESTRAL"/>
    <s v="LICITACION PUBLICA"/>
    <x v="3"/>
    <x v="512"/>
  </r>
  <r>
    <x v="20"/>
    <x v="511"/>
    <s v="Unidad"/>
    <n v="149"/>
    <n v="149"/>
    <n v="149"/>
    <n v="149"/>
    <n v="596"/>
    <n v="210.04"/>
    <n v="125183.84"/>
    <m/>
    <m/>
    <m/>
    <m/>
    <s v="SEMESTRAL"/>
    <s v="LICITACION PUBLICA"/>
    <x v="3"/>
    <x v="513"/>
  </r>
  <r>
    <x v="20"/>
    <x v="512"/>
    <s v="Unidad"/>
    <n v="37"/>
    <n v="37"/>
    <n v="37"/>
    <n v="37"/>
    <n v="148"/>
    <n v="428.01"/>
    <n v="63345.479999999996"/>
    <m/>
    <m/>
    <m/>
    <m/>
    <s v="SEMESTRAL"/>
    <s v="LICITACION PUBLICA"/>
    <x v="3"/>
    <x v="514"/>
  </r>
  <r>
    <x v="20"/>
    <x v="513"/>
    <s v="Unidad"/>
    <n v="5"/>
    <n v="5"/>
    <n v="5"/>
    <n v="5"/>
    <n v="20"/>
    <n v="2475"/>
    <n v="49500"/>
    <m/>
    <m/>
    <m/>
    <m/>
    <s v="SEMESTRAL"/>
    <s v="LICITACION PUBLICA"/>
    <x v="3"/>
    <x v="515"/>
  </r>
  <r>
    <x v="20"/>
    <x v="514"/>
    <s v="Unidad"/>
    <n v="139"/>
    <n v="139"/>
    <n v="139"/>
    <n v="137"/>
    <n v="554"/>
    <n v="25"/>
    <n v="13850"/>
    <m/>
    <m/>
    <m/>
    <m/>
    <s v="SEMESTRAL"/>
    <s v="LICITACION PUBLICA"/>
    <x v="3"/>
    <x v="516"/>
  </r>
  <r>
    <x v="20"/>
    <x v="515"/>
    <s v="Unidad"/>
    <n v="500"/>
    <n v="500"/>
    <n v="500"/>
    <n v="500"/>
    <n v="2000"/>
    <n v="575.84"/>
    <n v="1151680"/>
    <m/>
    <m/>
    <m/>
    <m/>
    <s v="SEMESTRAL"/>
    <s v="LICITACION PUBLICA"/>
    <x v="3"/>
    <x v="517"/>
  </r>
  <r>
    <x v="20"/>
    <x v="516"/>
    <s v="Unidad"/>
    <n v="16"/>
    <n v="16"/>
    <n v="16"/>
    <n v="15"/>
    <n v="63"/>
    <n v="4130"/>
    <n v="260190"/>
    <m/>
    <m/>
    <m/>
    <m/>
    <s v="SEMESTRAL"/>
    <s v="LICITACION PUBLICA"/>
    <x v="3"/>
    <x v="518"/>
  </r>
  <r>
    <x v="20"/>
    <x v="517"/>
    <s v="Unidad"/>
    <n v="13"/>
    <n v="13"/>
    <n v="13"/>
    <n v="12"/>
    <n v="51"/>
    <n v="4956"/>
    <n v="252756"/>
    <m/>
    <m/>
    <m/>
    <m/>
    <s v="SEMESTRAL"/>
    <s v="LICITACION PUBLICA"/>
    <x v="3"/>
    <x v="519"/>
  </r>
  <r>
    <x v="20"/>
    <x v="518"/>
    <s v="Unidad"/>
    <n v="13"/>
    <n v="13"/>
    <n v="13"/>
    <n v="12"/>
    <n v="51"/>
    <n v="4956"/>
    <n v="252756"/>
    <m/>
    <m/>
    <m/>
    <m/>
    <s v="SEMESTRAL"/>
    <s v="LICITACION PUBLICA"/>
    <x v="3"/>
    <x v="520"/>
  </r>
  <r>
    <x v="20"/>
    <x v="519"/>
    <s v="Unidad"/>
    <n v="13"/>
    <n v="13"/>
    <n v="13"/>
    <n v="12"/>
    <n v="51"/>
    <n v="4956"/>
    <n v="252756"/>
    <m/>
    <m/>
    <m/>
    <m/>
    <s v="SEMESTRAL"/>
    <s v="LICITACION PUBLICA"/>
    <x v="3"/>
    <x v="521"/>
  </r>
  <r>
    <x v="20"/>
    <x v="520"/>
    <s v="Unidad"/>
    <n v="15"/>
    <n v="15"/>
    <n v="15"/>
    <n v="15"/>
    <n v="60"/>
    <n v="22.51"/>
    <n v="1350.6000000000001"/>
    <m/>
    <m/>
    <m/>
    <m/>
    <s v="SEMESTRAL"/>
    <s v="LICITACION PUBLICA"/>
    <x v="3"/>
    <x v="522"/>
  </r>
  <r>
    <x v="20"/>
    <x v="521"/>
    <s v="Unidad"/>
    <n v="15"/>
    <n v="15"/>
    <n v="15"/>
    <n v="15"/>
    <n v="60"/>
    <n v="22.51"/>
    <n v="1350.6000000000001"/>
    <m/>
    <m/>
    <m/>
    <m/>
    <s v="SEMESTRAL"/>
    <s v="LICITACION PUBLICA"/>
    <x v="3"/>
    <x v="523"/>
  </r>
  <r>
    <x v="20"/>
    <x v="522"/>
    <s v="Unidad"/>
    <n v="14"/>
    <n v="14"/>
    <n v="14"/>
    <n v="13"/>
    <n v="55"/>
    <n v="22.51"/>
    <n v="1238.0500000000002"/>
    <m/>
    <m/>
    <m/>
    <m/>
    <s v="SEMESTRAL"/>
    <s v="LICITACION PUBLICA"/>
    <x v="3"/>
    <x v="524"/>
  </r>
  <r>
    <x v="20"/>
    <x v="523"/>
    <s v="Unidad"/>
    <n v="40"/>
    <n v="40"/>
    <n v="40"/>
    <n v="40"/>
    <n v="160"/>
    <n v="22.51"/>
    <n v="3601.6000000000004"/>
    <m/>
    <m/>
    <m/>
    <m/>
    <s v="SEMESTRAL"/>
    <s v="LICITACION PUBLICA"/>
    <x v="3"/>
    <x v="525"/>
  </r>
  <r>
    <x v="20"/>
    <x v="524"/>
    <s v="Unidad"/>
    <n v="22"/>
    <n v="22"/>
    <n v="22"/>
    <n v="21"/>
    <n v="87"/>
    <n v="218.3"/>
    <n v="18992.100000000002"/>
    <m/>
    <m/>
    <m/>
    <m/>
    <s v="SEMESTRAL"/>
    <s v="LICITACION PUBLICA"/>
    <x v="3"/>
    <x v="526"/>
  </r>
  <r>
    <x v="20"/>
    <x v="525"/>
    <s v="Unidad"/>
    <n v="38"/>
    <n v="38"/>
    <n v="38"/>
    <n v="36"/>
    <n v="150"/>
    <n v="22.51"/>
    <n v="3376.5000000000005"/>
    <m/>
    <m/>
    <m/>
    <m/>
    <s v="SEMESTRAL"/>
    <s v="LICITACION PUBLICA"/>
    <x v="3"/>
    <x v="527"/>
  </r>
  <r>
    <x v="20"/>
    <x v="526"/>
    <s v="Unidad"/>
    <n v="7"/>
    <n v="7"/>
    <n v="7"/>
    <n v="7"/>
    <n v="28"/>
    <n v="22.51"/>
    <n v="630.28000000000009"/>
    <m/>
    <m/>
    <m/>
    <m/>
    <s v="SEMESTRAL"/>
    <s v="LICITACION PUBLICA"/>
    <x v="3"/>
    <x v="528"/>
  </r>
  <r>
    <x v="20"/>
    <x v="527"/>
    <s v="Unidad"/>
    <n v="0"/>
    <n v="0"/>
    <n v="0"/>
    <n v="1"/>
    <n v="1"/>
    <n v="928"/>
    <n v="928"/>
    <m/>
    <m/>
    <m/>
    <m/>
    <s v="SEMESTRAL"/>
    <s v="LICITACION PUBLICA"/>
    <x v="3"/>
    <x v="529"/>
  </r>
  <r>
    <x v="20"/>
    <x v="528"/>
    <s v="Unidad"/>
    <n v="15"/>
    <n v="15"/>
    <n v="15"/>
    <n v="13"/>
    <n v="58"/>
    <n v="19.989999999999998"/>
    <n v="1159.4199999999998"/>
    <m/>
    <m/>
    <m/>
    <m/>
    <s v="SEMESTRAL"/>
    <s v="LICITACION PUBLICA"/>
    <x v="3"/>
    <x v="530"/>
  </r>
  <r>
    <x v="20"/>
    <x v="529"/>
    <s v="Unidad"/>
    <n v="3"/>
    <n v="3"/>
    <n v="3"/>
    <n v="3"/>
    <n v="12"/>
    <n v="609"/>
    <n v="7308"/>
    <m/>
    <m/>
    <m/>
    <m/>
    <s v="SEMESTRAL"/>
    <s v="LICITACION PUBLICA"/>
    <x v="3"/>
    <x v="531"/>
  </r>
  <r>
    <x v="20"/>
    <x v="530"/>
    <s v="Unidad"/>
    <n v="1"/>
    <n v="1"/>
    <n v="1"/>
    <n v="-1"/>
    <n v="2"/>
    <n v="1131"/>
    <n v="2262"/>
    <m/>
    <m/>
    <m/>
    <m/>
    <s v="SEMESTRAL"/>
    <s v="LICITACION PUBLICA"/>
    <x v="3"/>
    <x v="532"/>
  </r>
  <r>
    <x v="20"/>
    <x v="531"/>
    <s v="Unidad"/>
    <n v="64"/>
    <n v="64"/>
    <n v="64"/>
    <n v="63"/>
    <n v="255"/>
    <n v="136.88"/>
    <n v="34904.400000000001"/>
    <m/>
    <m/>
    <m/>
    <m/>
    <s v="SEMESTRAL"/>
    <s v="LICITACION PUBLICA"/>
    <x v="3"/>
    <x v="533"/>
  </r>
  <r>
    <x v="20"/>
    <x v="532"/>
    <s v="Unidad"/>
    <n v="5"/>
    <n v="5"/>
    <n v="5"/>
    <n v="3"/>
    <n v="18"/>
    <n v="150.80000000000001"/>
    <n v="2714.4"/>
    <m/>
    <m/>
    <m/>
    <m/>
    <s v="SEMESTRAL"/>
    <s v="LICITACION PUBLICA"/>
    <x v="3"/>
    <x v="534"/>
  </r>
  <r>
    <x v="20"/>
    <x v="533"/>
    <s v="Unidad"/>
    <n v="242"/>
    <n v="242"/>
    <n v="242"/>
    <n v="241"/>
    <n v="967"/>
    <n v="7.43"/>
    <n v="7184.8099999999995"/>
    <m/>
    <m/>
    <m/>
    <m/>
    <s v="SEMESTRAL"/>
    <s v="LICITACION PUBLICA"/>
    <x v="3"/>
    <x v="535"/>
  </r>
  <r>
    <x v="20"/>
    <x v="534"/>
    <s v="Unidad"/>
    <n v="2"/>
    <n v="2"/>
    <n v="2"/>
    <n v="0"/>
    <n v="6"/>
    <n v="1634.83"/>
    <n v="9808.98"/>
    <m/>
    <m/>
    <m/>
    <m/>
    <s v="SEMESTRAL"/>
    <s v="LICITACION PUBLICA"/>
    <x v="3"/>
    <x v="536"/>
  </r>
  <r>
    <x v="20"/>
    <x v="535"/>
    <s v="Unidad"/>
    <n v="10"/>
    <n v="10"/>
    <n v="10"/>
    <n v="8"/>
    <n v="38"/>
    <n v="4189"/>
    <n v="159182"/>
    <m/>
    <m/>
    <m/>
    <m/>
    <s v="SEMESTRAL"/>
    <s v="LICITACION PUBLICA"/>
    <x v="3"/>
    <x v="537"/>
  </r>
  <r>
    <x v="20"/>
    <x v="536"/>
    <s v="Unidad"/>
    <n v="4"/>
    <n v="4"/>
    <n v="4"/>
    <n v="2"/>
    <n v="14"/>
    <n v="1250"/>
    <n v="17500"/>
    <m/>
    <m/>
    <m/>
    <m/>
    <s v="SEMESTRAL"/>
    <s v="LICITACION PUBLICA"/>
    <x v="3"/>
    <x v="538"/>
  </r>
  <r>
    <x v="20"/>
    <x v="537"/>
    <s v="Unidad"/>
    <n v="84"/>
    <n v="84"/>
    <n v="84"/>
    <n v="82"/>
    <n v="334"/>
    <n v="230.1"/>
    <n v="76853.399999999994"/>
    <m/>
    <m/>
    <m/>
    <m/>
    <s v="SEMESTRAL"/>
    <s v="LICITACION PUBLICA"/>
    <x v="3"/>
    <x v="539"/>
  </r>
  <r>
    <x v="20"/>
    <x v="538"/>
    <s v="Unidad"/>
    <n v="5"/>
    <n v="5"/>
    <n v="2005"/>
    <n v="6"/>
    <n v="2021"/>
    <n v="140"/>
    <n v="282940"/>
    <m/>
    <m/>
    <m/>
    <m/>
    <s v="SEMESTRAL"/>
    <s v="LICITACION PUBLICA"/>
    <x v="3"/>
    <x v="540"/>
  </r>
  <r>
    <x v="20"/>
    <x v="539"/>
    <s v="Unidad"/>
    <n v="1"/>
    <n v="1"/>
    <n v="1"/>
    <n v="2"/>
    <n v="5"/>
    <n v="1416"/>
    <n v="7080"/>
    <m/>
    <m/>
    <m/>
    <m/>
    <s v="SEMESTRAL"/>
    <s v="LICITACION PUBLICA"/>
    <x v="3"/>
    <x v="541"/>
  </r>
  <r>
    <x v="20"/>
    <x v="540"/>
    <s v="Unidad"/>
    <n v="4"/>
    <n v="4"/>
    <n v="4"/>
    <n v="2"/>
    <n v="14"/>
    <n v="221.88"/>
    <n v="3106.3199999999997"/>
    <m/>
    <m/>
    <m/>
    <m/>
    <s v="SEMESTRAL"/>
    <s v="LICITACION PUBLICA"/>
    <x v="3"/>
    <x v="542"/>
  </r>
  <r>
    <x v="20"/>
    <x v="541"/>
    <s v="Unidad"/>
    <n v="1"/>
    <n v="1"/>
    <n v="1"/>
    <n v="-1"/>
    <n v="2"/>
    <n v="2436"/>
    <n v="4872"/>
    <m/>
    <m/>
    <m/>
    <m/>
    <s v="SEMESTRAL"/>
    <s v="LICITACION PUBLICA"/>
    <x v="3"/>
    <x v="543"/>
  </r>
  <r>
    <x v="20"/>
    <x v="542"/>
    <s v="Unidad"/>
    <n v="2"/>
    <n v="2"/>
    <n v="2"/>
    <n v="0"/>
    <n v="6"/>
    <n v="928"/>
    <n v="5568"/>
    <m/>
    <m/>
    <m/>
    <m/>
    <s v="SEMESTRAL"/>
    <s v="LICITACION PUBLICA"/>
    <x v="3"/>
    <x v="544"/>
  </r>
  <r>
    <x v="20"/>
    <x v="543"/>
    <s v="Unidad"/>
    <n v="0"/>
    <n v="0"/>
    <n v="0"/>
    <n v="1"/>
    <n v="1"/>
    <n v="415.12"/>
    <n v="415.12"/>
    <m/>
    <m/>
    <m/>
    <m/>
    <s v="SEMESTRAL"/>
    <s v="LICITACION PUBLICA"/>
    <x v="3"/>
    <x v="545"/>
  </r>
  <r>
    <x v="20"/>
    <x v="544"/>
    <s v="Caja"/>
    <n v="26"/>
    <n v="26"/>
    <n v="26"/>
    <n v="25"/>
    <n v="103"/>
    <n v="18.010000000000002"/>
    <n v="1855.0300000000002"/>
    <m/>
    <m/>
    <m/>
    <m/>
    <s v="SEMESTRAL"/>
    <s v="LICITACION PUBLICA"/>
    <x v="3"/>
    <x v="546"/>
  </r>
  <r>
    <x v="20"/>
    <x v="545"/>
    <s v="Caja"/>
    <n v="19"/>
    <n v="19"/>
    <n v="19"/>
    <n v="20"/>
    <n v="77"/>
    <n v="61.48"/>
    <n v="4733.96"/>
    <m/>
    <m/>
    <m/>
    <m/>
    <s v="SEMESTRAL"/>
    <s v="LICITACION PUBLICA"/>
    <x v="3"/>
    <x v="547"/>
  </r>
  <r>
    <x v="20"/>
    <x v="546"/>
    <s v="Unidad"/>
    <n v="3"/>
    <n v="3"/>
    <n v="3"/>
    <n v="3"/>
    <n v="12"/>
    <n v="6289.4"/>
    <n v="75472.799999999988"/>
    <m/>
    <m/>
    <m/>
    <m/>
    <s v="SEMESTRAL"/>
    <s v="LICITACION PUBLICA"/>
    <x v="3"/>
    <x v="548"/>
  </r>
  <r>
    <x v="20"/>
    <x v="547"/>
    <s v="Unidad"/>
    <m/>
    <m/>
    <n v="2000"/>
    <m/>
    <n v="2000"/>
    <n v="22.41"/>
    <n v="44820"/>
    <m/>
    <m/>
    <m/>
    <m/>
    <s v="SEMESTRAL"/>
    <s v="LICITACION PUBLICA"/>
    <x v="3"/>
    <x v="549"/>
  </r>
  <r>
    <x v="20"/>
    <x v="548"/>
    <s v="Unidad"/>
    <m/>
    <m/>
    <n v="2000"/>
    <m/>
    <n v="2000"/>
    <n v="23.75"/>
    <n v="47500"/>
    <m/>
    <m/>
    <m/>
    <m/>
    <s v="SEMESTRAL"/>
    <s v="LICITACION PUBLICA"/>
    <x v="3"/>
    <x v="550"/>
  </r>
  <r>
    <x v="20"/>
    <x v="549"/>
    <s v="Unidad"/>
    <n v="4"/>
    <n v="4"/>
    <n v="4"/>
    <n v="4"/>
    <n v="16"/>
    <n v="4.43"/>
    <n v="70.88"/>
    <m/>
    <m/>
    <m/>
    <m/>
    <s v="SEMESTRAL"/>
    <s v="LICITACION PUBLICA"/>
    <x v="3"/>
    <x v="551"/>
  </r>
  <r>
    <x v="20"/>
    <x v="550"/>
    <s v="Unidad"/>
    <n v="11"/>
    <n v="11"/>
    <n v="11"/>
    <n v="10"/>
    <n v="43"/>
    <n v="3776"/>
    <n v="162368"/>
    <m/>
    <m/>
    <m/>
    <m/>
    <s v="SEMESTRAL"/>
    <s v="LICITACION PUBLICA"/>
    <x v="3"/>
    <x v="552"/>
  </r>
  <r>
    <x v="20"/>
    <x v="551"/>
    <s v="Unidad"/>
    <n v="3"/>
    <n v="3"/>
    <n v="3"/>
    <n v="1"/>
    <n v="10"/>
    <n v="2950"/>
    <n v="29500"/>
    <m/>
    <m/>
    <m/>
    <m/>
    <s v="SEMESTRAL"/>
    <s v="LICITACION PUBLICA"/>
    <x v="3"/>
    <x v="553"/>
  </r>
  <r>
    <x v="20"/>
    <x v="552"/>
    <s v="Unidad"/>
    <n v="8"/>
    <n v="8"/>
    <n v="8"/>
    <n v="9"/>
    <n v="33"/>
    <n v="6244.56"/>
    <n v="206070.48"/>
    <m/>
    <m/>
    <m/>
    <m/>
    <s v="SEMESTRAL"/>
    <s v="LICITACION PUBLICA"/>
    <x v="3"/>
    <x v="554"/>
  </r>
  <r>
    <x v="20"/>
    <x v="553"/>
    <s v="Unidad"/>
    <n v="1"/>
    <n v="1"/>
    <n v="1"/>
    <n v="2"/>
    <n v="5"/>
    <n v="3776"/>
    <n v="18880"/>
    <m/>
    <m/>
    <m/>
    <m/>
    <s v="SEMESTRAL"/>
    <s v="LICITACION PUBLICA"/>
    <x v="3"/>
    <x v="555"/>
  </r>
  <r>
    <x v="20"/>
    <x v="554"/>
    <s v="Unidad"/>
    <n v="6"/>
    <n v="6"/>
    <n v="6"/>
    <n v="5"/>
    <n v="23"/>
    <n v="2242"/>
    <n v="51566"/>
    <m/>
    <m/>
    <m/>
    <m/>
    <s v="SEMESTRAL"/>
    <s v="LICITACION PUBLICA"/>
    <x v="3"/>
    <x v="556"/>
  </r>
  <r>
    <x v="20"/>
    <x v="555"/>
    <s v="Unidad"/>
    <n v="0"/>
    <n v="0"/>
    <n v="0"/>
    <n v="1"/>
    <n v="1"/>
    <n v="464"/>
    <n v="464"/>
    <m/>
    <m/>
    <m/>
    <m/>
    <s v="SEMESTRAL"/>
    <s v="LICITACION PUBLICA"/>
    <x v="3"/>
    <x v="557"/>
  </r>
  <r>
    <x v="20"/>
    <x v="556"/>
    <s v="Unidad"/>
    <n v="4"/>
    <n v="4"/>
    <n v="4"/>
    <n v="3"/>
    <n v="15"/>
    <n v="3186"/>
    <n v="47790"/>
    <m/>
    <m/>
    <m/>
    <m/>
    <s v="SEMESTRAL"/>
    <s v="LICITACION PUBLICA"/>
    <x v="3"/>
    <x v="558"/>
  </r>
  <r>
    <x v="20"/>
    <x v="557"/>
    <s v="Unidad"/>
    <n v="8938"/>
    <n v="8938"/>
    <n v="8938"/>
    <n v="8936"/>
    <n v="35750"/>
    <n v="49.56"/>
    <n v="1771770"/>
    <m/>
    <m/>
    <m/>
    <m/>
    <s v="SEMESTRAL"/>
    <s v="LICITACION PUBLICA"/>
    <x v="3"/>
    <x v="559"/>
  </r>
  <r>
    <x v="20"/>
    <x v="558"/>
    <s v="Unidad"/>
    <n v="2"/>
    <n v="2"/>
    <n v="2"/>
    <n v="0"/>
    <n v="6"/>
    <n v="290"/>
    <n v="1740"/>
    <m/>
    <m/>
    <m/>
    <m/>
    <s v="SEMESTRAL"/>
    <s v="LICITACION PUBLICA"/>
    <x v="3"/>
    <x v="560"/>
  </r>
  <r>
    <x v="20"/>
    <x v="559"/>
    <s v="Unidad"/>
    <n v="1"/>
    <n v="1"/>
    <n v="1"/>
    <n v="0"/>
    <n v="3"/>
    <n v="1650"/>
    <n v="4950"/>
    <m/>
    <m/>
    <m/>
    <m/>
    <s v="SEMESTRAL"/>
    <s v="LICITACION PUBLICA"/>
    <x v="3"/>
    <x v="561"/>
  </r>
  <r>
    <x v="20"/>
    <x v="560"/>
    <s v="Unidad"/>
    <n v="1"/>
    <n v="1"/>
    <n v="1"/>
    <n v="0"/>
    <n v="3"/>
    <n v="1650"/>
    <n v="4950"/>
    <m/>
    <m/>
    <m/>
    <m/>
    <s v="SEMESTRAL"/>
    <s v="LICITACION PUBLICA"/>
    <x v="3"/>
    <x v="562"/>
  </r>
  <r>
    <x v="20"/>
    <x v="561"/>
    <s v="Unidad"/>
    <n v="1"/>
    <n v="1"/>
    <n v="1"/>
    <n v="0"/>
    <n v="3"/>
    <n v="1650"/>
    <n v="4950"/>
    <m/>
    <m/>
    <m/>
    <m/>
    <s v="SEMESTRAL"/>
    <s v="LICITACION PUBLICA"/>
    <x v="3"/>
    <x v="563"/>
  </r>
  <r>
    <x v="20"/>
    <x v="562"/>
    <s v="Unidad"/>
    <n v="1"/>
    <n v="1"/>
    <n v="1"/>
    <n v="2"/>
    <n v="5"/>
    <n v="1850.01"/>
    <n v="9250.0499999999993"/>
    <m/>
    <m/>
    <m/>
    <m/>
    <s v="SEMESTRAL"/>
    <s v="LICITACION PUBLICA"/>
    <x v="3"/>
    <x v="564"/>
  </r>
  <r>
    <x v="20"/>
    <x v="563"/>
    <s v="Unidad"/>
    <n v="2"/>
    <n v="2"/>
    <n v="2"/>
    <n v="0"/>
    <n v="6"/>
    <n v="590"/>
    <n v="3540"/>
    <m/>
    <m/>
    <m/>
    <m/>
    <s v="SEMESTRAL"/>
    <s v="LICITACION PUBLICA"/>
    <x v="3"/>
    <x v="565"/>
  </r>
  <r>
    <x v="20"/>
    <x v="564"/>
    <s v="Unidad"/>
    <n v="5"/>
    <n v="5"/>
    <n v="5"/>
    <n v="5"/>
    <n v="20"/>
    <n v="3034.96"/>
    <n v="60699.199999999997"/>
    <m/>
    <m/>
    <m/>
    <m/>
    <s v="SEMESTRAL"/>
    <s v="LICITACION PUBLICA"/>
    <x v="3"/>
    <x v="566"/>
  </r>
  <r>
    <x v="20"/>
    <x v="565"/>
    <s v="Unidad"/>
    <n v="4"/>
    <n v="4"/>
    <n v="4"/>
    <n v="2"/>
    <n v="14"/>
    <n v="2855.6"/>
    <n v="39978.400000000001"/>
    <m/>
    <m/>
    <m/>
    <m/>
    <s v="SEMESTRAL"/>
    <s v="LICITACION PUBLICA"/>
    <x v="3"/>
    <x v="567"/>
  </r>
  <r>
    <x v="20"/>
    <x v="566"/>
    <s v="Unidad"/>
    <n v="4"/>
    <n v="4"/>
    <n v="4"/>
    <n v="2"/>
    <n v="14"/>
    <n v="2855.6"/>
    <n v="39978.400000000001"/>
    <m/>
    <m/>
    <m/>
    <m/>
    <s v="SEMESTRAL"/>
    <s v="LICITACION PUBLICA"/>
    <x v="3"/>
    <x v="568"/>
  </r>
  <r>
    <x v="20"/>
    <x v="567"/>
    <s v="Unidad"/>
    <n v="4"/>
    <n v="4"/>
    <n v="4"/>
    <n v="2"/>
    <n v="14"/>
    <n v="2855.6"/>
    <n v="39978.400000000001"/>
    <m/>
    <m/>
    <m/>
    <m/>
    <s v="SEMESTRAL"/>
    <s v="LICITACION PUBLICA"/>
    <x v="3"/>
    <x v="569"/>
  </r>
  <r>
    <x v="20"/>
    <x v="568"/>
    <s v="Unidad"/>
    <n v="1"/>
    <n v="1"/>
    <n v="1"/>
    <n v="2"/>
    <n v="5"/>
    <n v="1550"/>
    <n v="7750"/>
    <m/>
    <m/>
    <m/>
    <m/>
    <s v="SEMESTRAL"/>
    <s v="LICITACION PUBLICA"/>
    <x v="3"/>
    <x v="570"/>
  </r>
  <r>
    <x v="20"/>
    <x v="569"/>
    <s v="Unidad"/>
    <n v="1"/>
    <n v="1"/>
    <n v="1"/>
    <n v="1"/>
    <n v="4"/>
    <n v="2546.1999999999998"/>
    <n v="10184.799999999999"/>
    <m/>
    <m/>
    <m/>
    <m/>
    <s v="SEMESTRAL"/>
    <s v="LICITACION PUBLICA"/>
    <x v="3"/>
    <x v="571"/>
  </r>
  <r>
    <x v="20"/>
    <x v="570"/>
    <s v="Unidad"/>
    <n v="3"/>
    <n v="3"/>
    <n v="3"/>
    <n v="1"/>
    <n v="10"/>
    <n v="5428"/>
    <n v="54280"/>
    <m/>
    <m/>
    <m/>
    <m/>
    <s v="SEMESTRAL"/>
    <s v="LICITACION PUBLICA"/>
    <x v="3"/>
    <x v="572"/>
  </r>
  <r>
    <x v="20"/>
    <x v="571"/>
    <s v="Unidad"/>
    <n v="1"/>
    <n v="1"/>
    <n v="1"/>
    <n v="0"/>
    <n v="3"/>
    <n v="10208"/>
    <n v="30624"/>
    <m/>
    <m/>
    <m/>
    <m/>
    <s v="SEMESTRAL"/>
    <s v="LICITACION PUBLICA"/>
    <x v="3"/>
    <x v="573"/>
  </r>
  <r>
    <x v="20"/>
    <x v="572"/>
    <s v="Unidad"/>
    <n v="1"/>
    <n v="1"/>
    <n v="1"/>
    <n v="0"/>
    <n v="3"/>
    <n v="10208"/>
    <n v="30624"/>
    <m/>
    <m/>
    <m/>
    <m/>
    <s v="SEMESTRAL"/>
    <s v="LICITACION PUBLICA"/>
    <x v="3"/>
    <x v="574"/>
  </r>
  <r>
    <x v="20"/>
    <x v="573"/>
    <s v="Unidad"/>
    <n v="1"/>
    <n v="1"/>
    <n v="1"/>
    <n v="0"/>
    <n v="3"/>
    <n v="10208"/>
    <n v="30624"/>
    <m/>
    <m/>
    <m/>
    <m/>
    <s v="SEMESTRAL"/>
    <s v="LICITACION PUBLICA"/>
    <x v="3"/>
    <x v="575"/>
  </r>
  <r>
    <x v="20"/>
    <x v="574"/>
    <s v="Unidad"/>
    <n v="4"/>
    <n v="4"/>
    <n v="4"/>
    <n v="4"/>
    <n v="16"/>
    <n v="45"/>
    <n v="720"/>
    <m/>
    <m/>
    <m/>
    <m/>
    <s v="SEMESTRAL"/>
    <s v="LICITACION PUBLICA"/>
    <x v="3"/>
    <x v="576"/>
  </r>
  <r>
    <x v="20"/>
    <x v="575"/>
    <s v="Unidad"/>
    <n v="6"/>
    <n v="6"/>
    <n v="6"/>
    <n v="7"/>
    <n v="25"/>
    <n v="159"/>
    <n v="3975"/>
    <m/>
    <m/>
    <m/>
    <m/>
    <s v="SEMESTRAL"/>
    <s v="LICITACION PUBLICA"/>
    <x v="3"/>
    <x v="577"/>
  </r>
  <r>
    <x v="20"/>
    <x v="576"/>
    <s v="Unidad"/>
    <n v="1"/>
    <n v="1"/>
    <n v="1"/>
    <n v="2"/>
    <n v="5"/>
    <n v="214.85"/>
    <n v="1074.25"/>
    <m/>
    <m/>
    <m/>
    <m/>
    <s v="SEMESTRAL"/>
    <s v="LICITACION PUBLICA"/>
    <x v="3"/>
    <x v="578"/>
  </r>
  <r>
    <x v="20"/>
    <x v="577"/>
    <s v="Unidad"/>
    <n v="5"/>
    <n v="5"/>
    <n v="5"/>
    <n v="3"/>
    <n v="18"/>
    <n v="798.86"/>
    <n v="14379.48"/>
    <m/>
    <m/>
    <m/>
    <m/>
    <s v="SEMESTRAL"/>
    <s v="LICITACION PUBLICA"/>
    <x v="3"/>
    <x v="579"/>
  </r>
  <r>
    <x v="20"/>
    <x v="578"/>
    <s v="Unidad"/>
    <n v="5"/>
    <n v="5"/>
    <n v="5"/>
    <n v="3"/>
    <n v="18"/>
    <n v="798.86"/>
    <n v="14379.48"/>
    <m/>
    <m/>
    <m/>
    <m/>
    <s v="SEMESTRAL"/>
    <s v="LICITACION PUBLICA"/>
    <x v="3"/>
    <x v="580"/>
  </r>
  <r>
    <x v="20"/>
    <x v="579"/>
    <s v="Unidad"/>
    <n v="5"/>
    <n v="5"/>
    <n v="5"/>
    <n v="3"/>
    <n v="18"/>
    <n v="798.86"/>
    <n v="14379.48"/>
    <m/>
    <m/>
    <m/>
    <m/>
    <s v="SEMESTRAL"/>
    <s v="LICITACION PUBLICA"/>
    <x v="3"/>
    <x v="581"/>
  </r>
  <r>
    <x v="20"/>
    <x v="580"/>
    <s v="Unidad"/>
    <n v="5"/>
    <n v="5"/>
    <n v="5"/>
    <n v="3"/>
    <n v="18"/>
    <n v="798.86"/>
    <n v="14379.48"/>
    <m/>
    <m/>
    <m/>
    <m/>
    <s v="SEMESTRAL"/>
    <s v="LICITACION PUBLICA"/>
    <x v="3"/>
    <x v="582"/>
  </r>
  <r>
    <x v="20"/>
    <x v="581"/>
    <s v="Unidad"/>
    <n v="1"/>
    <n v="0"/>
    <n v="0"/>
    <n v="0"/>
    <n v="1"/>
    <n v="119.29"/>
    <n v="119.29"/>
    <m/>
    <m/>
    <m/>
    <m/>
    <s v="SEMESTRAL"/>
    <s v="LICITACION PUBLICA"/>
    <x v="3"/>
    <x v="583"/>
  </r>
  <r>
    <x v="20"/>
    <x v="582"/>
    <s v="Unidad"/>
    <n v="6"/>
    <n v="6"/>
    <n v="6"/>
    <n v="4"/>
    <n v="22"/>
    <n v="8669.84"/>
    <n v="190736.48"/>
    <m/>
    <m/>
    <m/>
    <m/>
    <s v="SEMESTRAL"/>
    <s v="LICITACION PUBLICA"/>
    <x v="3"/>
    <x v="584"/>
  </r>
  <r>
    <x v="20"/>
    <x v="583"/>
    <s v="Unidad"/>
    <n v="2"/>
    <n v="2"/>
    <n v="2"/>
    <n v="2"/>
    <n v="8"/>
    <n v="4030.88"/>
    <n v="32247.040000000001"/>
    <m/>
    <m/>
    <m/>
    <m/>
    <s v="SEMESTRAL"/>
    <s v="LICITACION PUBLICA"/>
    <x v="3"/>
    <x v="585"/>
  </r>
  <r>
    <x v="20"/>
    <x v="584"/>
    <s v="Unidad"/>
    <n v="2"/>
    <n v="2"/>
    <n v="2"/>
    <n v="0"/>
    <n v="6"/>
    <n v="4838"/>
    <n v="29028"/>
    <m/>
    <m/>
    <m/>
    <m/>
    <s v="SEMESTRAL"/>
    <s v="LICITACION PUBLICA"/>
    <x v="3"/>
    <x v="586"/>
  </r>
  <r>
    <x v="20"/>
    <x v="585"/>
    <s v="Unidad"/>
    <n v="1"/>
    <n v="1"/>
    <n v="1"/>
    <n v="2"/>
    <n v="5"/>
    <n v="4838"/>
    <n v="24190"/>
    <m/>
    <m/>
    <m/>
    <m/>
    <s v="SEMESTRAL"/>
    <s v="LICITACION PUBLICA"/>
    <x v="3"/>
    <x v="587"/>
  </r>
  <r>
    <x v="20"/>
    <x v="586"/>
    <s v="Unidad"/>
    <n v="1"/>
    <n v="1"/>
    <n v="1"/>
    <n v="1"/>
    <n v="4"/>
    <n v="4838"/>
    <n v="19352"/>
    <m/>
    <m/>
    <m/>
    <m/>
    <s v="SEMESTRAL"/>
    <s v="LICITACION PUBLICA"/>
    <x v="3"/>
    <x v="588"/>
  </r>
  <r>
    <x v="20"/>
    <x v="587"/>
    <s v="Caja"/>
    <n v="1"/>
    <n v="1"/>
    <n v="1"/>
    <n v="1"/>
    <n v="4"/>
    <n v="35.96"/>
    <n v="143.84"/>
    <m/>
    <m/>
    <m/>
    <m/>
    <s v="SEMESTRAL"/>
    <s v="LICITACION PUBLICA"/>
    <x v="3"/>
    <x v="589"/>
  </r>
  <r>
    <x v="20"/>
    <x v="588"/>
    <s v="Caja"/>
    <n v="1"/>
    <n v="1"/>
    <n v="1"/>
    <n v="1"/>
    <n v="4"/>
    <n v="92.8"/>
    <n v="371.2"/>
    <m/>
    <m/>
    <m/>
    <m/>
    <s v="SEMESTRAL"/>
    <s v="LICITACION PUBLICA"/>
    <x v="3"/>
    <x v="590"/>
  </r>
  <r>
    <x v="20"/>
    <x v="589"/>
    <s v="Unidad"/>
    <n v="1"/>
    <n v="1"/>
    <n v="1"/>
    <n v="-1"/>
    <n v="2"/>
    <n v="1298"/>
    <n v="2596"/>
    <m/>
    <m/>
    <m/>
    <m/>
    <s v="SEMESTRAL"/>
    <s v="LICITACION PUBLICA"/>
    <x v="3"/>
    <x v="591"/>
  </r>
  <r>
    <x v="20"/>
    <x v="590"/>
    <s v="Unidad"/>
    <n v="12"/>
    <n v="12"/>
    <n v="12"/>
    <n v="13"/>
    <n v="49"/>
    <n v="920.4"/>
    <n v="45099.6"/>
    <m/>
    <m/>
    <m/>
    <m/>
    <s v="SEMESTRAL"/>
    <s v="LICITACION PUBLICA"/>
    <x v="3"/>
    <x v="592"/>
  </r>
  <r>
    <x v="20"/>
    <x v="591"/>
    <s v="Unidad"/>
    <n v="4"/>
    <n v="4"/>
    <n v="4"/>
    <n v="2"/>
    <n v="14"/>
    <n v="5725.17"/>
    <n v="80152.38"/>
    <m/>
    <m/>
    <m/>
    <m/>
    <s v="SEMESTRAL"/>
    <s v="LICITACION PUBLICA"/>
    <x v="3"/>
    <x v="593"/>
  </r>
  <r>
    <x v="20"/>
    <x v="592"/>
    <s v="Unidad"/>
    <n v="2"/>
    <n v="2"/>
    <n v="2"/>
    <n v="2"/>
    <n v="8"/>
    <n v="8006.3"/>
    <n v="64050.400000000001"/>
    <m/>
    <m/>
    <m/>
    <m/>
    <s v="SEMESTRAL"/>
    <s v="LICITACION PUBLICA"/>
    <x v="3"/>
    <x v="594"/>
  </r>
  <r>
    <x v="20"/>
    <x v="593"/>
    <s v="Unidad"/>
    <n v="13"/>
    <n v="13"/>
    <n v="13"/>
    <n v="11"/>
    <n v="50"/>
    <n v="536.9"/>
    <n v="26845"/>
    <m/>
    <m/>
    <m/>
    <m/>
    <s v="SEMESTRAL"/>
    <s v="LICITACION PUBLICA"/>
    <x v="3"/>
    <x v="595"/>
  </r>
  <r>
    <x v="20"/>
    <x v="594"/>
    <s v="Unidad"/>
    <n v="1"/>
    <n v="1"/>
    <n v="1"/>
    <n v="-1"/>
    <n v="2"/>
    <n v="638"/>
    <n v="1276"/>
    <m/>
    <m/>
    <m/>
    <m/>
    <s v="SEMESTRAL"/>
    <s v="LICITACION PUBLICA"/>
    <x v="3"/>
    <x v="596"/>
  </r>
  <r>
    <x v="20"/>
    <x v="595"/>
    <s v="Unidad"/>
    <n v="126"/>
    <n v="126"/>
    <n v="126"/>
    <n v="124"/>
    <n v="502"/>
    <n v="129.80000000000001"/>
    <n v="65159.600000000006"/>
    <m/>
    <m/>
    <m/>
    <m/>
    <s v="SEMESTRAL"/>
    <s v="LICITACION PUBLICA"/>
    <x v="3"/>
    <x v="597"/>
  </r>
  <r>
    <x v="20"/>
    <x v="596"/>
    <s v="Unidad"/>
    <n v="6"/>
    <n v="6"/>
    <n v="6"/>
    <n v="7"/>
    <n v="25"/>
    <n v="417.6"/>
    <n v="10440"/>
    <m/>
    <m/>
    <m/>
    <m/>
    <s v="SEMESTRAL"/>
    <s v="LICITACION PUBLICA"/>
    <x v="3"/>
    <x v="598"/>
  </r>
  <r>
    <x v="20"/>
    <x v="597"/>
    <s v="Unidad"/>
    <n v="14"/>
    <n v="14"/>
    <n v="14"/>
    <n v="12"/>
    <n v="54"/>
    <n v="5900"/>
    <n v="318600"/>
    <m/>
    <m/>
    <m/>
    <m/>
    <s v="SEMESTRAL"/>
    <s v="LICITACION PUBLICA"/>
    <x v="3"/>
    <x v="599"/>
  </r>
  <r>
    <x v="20"/>
    <x v="598"/>
    <s v="Caja"/>
    <n v="6"/>
    <n v="6"/>
    <n v="6"/>
    <n v="7"/>
    <n v="25"/>
    <n v="100.92"/>
    <n v="2523"/>
    <m/>
    <m/>
    <m/>
    <m/>
    <s v="SEMESTRAL"/>
    <s v="LICITACION PUBLICA"/>
    <x v="3"/>
    <x v="600"/>
  </r>
  <r>
    <x v="20"/>
    <x v="599"/>
    <s v="Unidad"/>
    <m/>
    <m/>
    <n v="2000"/>
    <m/>
    <n v="2000"/>
    <n v="27.54"/>
    <n v="55080"/>
    <m/>
    <m/>
    <m/>
    <m/>
    <s v="SEMESTRAL"/>
    <s v="LICITACION PUBLICA"/>
    <x v="3"/>
    <x v="601"/>
  </r>
  <r>
    <x v="21"/>
    <x v="600"/>
    <s v="Unidad"/>
    <n v="1"/>
    <n v="1"/>
    <n v="1"/>
    <n v="2"/>
    <n v="5"/>
    <n v="3084.05"/>
    <n v="15420.25"/>
    <n v="15420.25"/>
    <s v="COMPRA DIRECTA"/>
    <m/>
    <m/>
    <s v="ANUAL"/>
    <m/>
    <x v="9"/>
    <x v="602"/>
  </r>
  <r>
    <x v="22"/>
    <x v="601"/>
    <s v="Unidad"/>
    <n v="0"/>
    <n v="1"/>
    <n v="0"/>
    <n v="0"/>
    <n v="1"/>
    <n v="150000"/>
    <n v="150000"/>
    <m/>
    <s v="COMPARACIÓN DE PRECIOS"/>
    <m/>
    <m/>
    <s v="TRIMESTRAL"/>
    <m/>
    <x v="9"/>
    <x v="603"/>
  </r>
  <r>
    <x v="22"/>
    <x v="602"/>
    <s v="Unidad"/>
    <n v="0"/>
    <n v="1"/>
    <n v="0"/>
    <n v="1"/>
    <n v="2"/>
    <n v="200000"/>
    <n v="400000"/>
    <m/>
    <s v="COMPARACIÓN DE PRECIOS"/>
    <m/>
    <m/>
    <s v="TRIMESTRAL"/>
    <m/>
    <x v="9"/>
    <x v="604"/>
  </r>
  <r>
    <x v="22"/>
    <x v="603"/>
    <s v="Unidad"/>
    <n v="1"/>
    <n v="0"/>
    <n v="0"/>
    <n v="0"/>
    <n v="1"/>
    <n v="40000"/>
    <n v="40000"/>
    <m/>
    <s v="COMPARACIÓN DE PRECIOS"/>
    <m/>
    <m/>
    <s v="TRIMESTRAL"/>
    <m/>
    <x v="9"/>
    <x v="605"/>
  </r>
  <r>
    <x v="22"/>
    <x v="604"/>
    <s v="Unidad"/>
    <n v="0"/>
    <n v="1"/>
    <n v="0"/>
    <n v="0"/>
    <n v="1"/>
    <n v="40000"/>
    <n v="40000"/>
    <m/>
    <s v="COMPARACIÓN DE PRECIOS"/>
    <m/>
    <m/>
    <s v="TRIMESTRAL"/>
    <m/>
    <x v="9"/>
    <x v="606"/>
  </r>
  <r>
    <x v="22"/>
    <x v="605"/>
    <s v="Unidad"/>
    <n v="1"/>
    <n v="1"/>
    <n v="1"/>
    <n v="1"/>
    <n v="4"/>
    <n v="600000"/>
    <n v="2400000"/>
    <m/>
    <s v="COMPARACIÓN DE PRECIOS"/>
    <m/>
    <m/>
    <s v="TRIMESTRAL"/>
    <m/>
    <x v="9"/>
    <x v="607"/>
  </r>
  <r>
    <x v="22"/>
    <x v="606"/>
    <s v="Unidad"/>
    <n v="0"/>
    <n v="4"/>
    <n v="0"/>
    <n v="0"/>
    <n v="4"/>
    <n v="150000"/>
    <n v="600000"/>
    <m/>
    <s v="COMPARACIÓN DE PRECIOS"/>
    <m/>
    <m/>
    <s v="TRIMESTRAL"/>
    <m/>
    <x v="9"/>
    <x v="608"/>
  </r>
  <r>
    <x v="22"/>
    <x v="607"/>
    <s v="Unidad"/>
    <n v="0"/>
    <n v="0"/>
    <n v="0"/>
    <n v="1"/>
    <n v="1"/>
    <n v="40000"/>
    <n v="40000"/>
    <m/>
    <s v="COMPARACIÓN DE PRECIOS"/>
    <m/>
    <m/>
    <s v="TRIMESTRAL"/>
    <m/>
    <x v="9"/>
    <x v="609"/>
  </r>
  <r>
    <x v="22"/>
    <x v="608"/>
    <s v="Unidad"/>
    <n v="1"/>
    <n v="1"/>
    <n v="1"/>
    <n v="0"/>
    <n v="3"/>
    <n v="200000"/>
    <n v="600000"/>
    <m/>
    <s v="COMPARACIÓN DE PRECIOS"/>
    <m/>
    <m/>
    <s v="TRIMESTRAL"/>
    <m/>
    <x v="9"/>
    <x v="610"/>
  </r>
  <r>
    <x v="22"/>
    <x v="609"/>
    <s v="Unidad"/>
    <n v="0"/>
    <n v="5"/>
    <n v="0"/>
    <n v="0"/>
    <n v="5"/>
    <n v="35000"/>
    <n v="175000"/>
    <m/>
    <s v="COMPARACIÓN DE PRECIOS"/>
    <m/>
    <m/>
    <s v="TRIMESTRAL"/>
    <m/>
    <x v="9"/>
    <x v="611"/>
  </r>
  <r>
    <x v="23"/>
    <x v="610"/>
    <s v="Unidad"/>
    <n v="9275"/>
    <n v="9275"/>
    <n v="9275"/>
    <n v="9275"/>
    <n v="37100"/>
    <n v="11.68"/>
    <n v="433328"/>
    <m/>
    <s v="COMPRA DIRECTA"/>
    <m/>
    <m/>
    <s v="ANUAL"/>
    <m/>
    <x v="10"/>
    <x v="612"/>
  </r>
  <r>
    <x v="23"/>
    <x v="611"/>
    <s v="Unidad"/>
    <n v="10000"/>
    <n v="10000"/>
    <n v="10000"/>
    <n v="10000"/>
    <n v="40000"/>
    <n v="102.03"/>
    <n v="4081200"/>
    <m/>
    <s v="COMPRA DIRECTA"/>
    <m/>
    <m/>
    <s v="ANUAL"/>
    <m/>
    <x v="10"/>
    <x v="613"/>
  </r>
  <r>
    <x v="23"/>
    <x v="612"/>
    <s v="Unidad"/>
    <n v="575"/>
    <n v="575"/>
    <n v="575"/>
    <n v="575"/>
    <n v="2300"/>
    <n v="575.84"/>
    <n v="1324432"/>
    <m/>
    <s v="COMPRA DIRECTA"/>
    <m/>
    <m/>
    <s v="ANUAL"/>
    <m/>
    <x v="10"/>
    <x v="614"/>
  </r>
  <r>
    <x v="23"/>
    <x v="613"/>
    <s v="Unidad"/>
    <n v="0"/>
    <n v="200"/>
    <n v="0"/>
    <n v="0"/>
    <n v="200"/>
    <n v="700"/>
    <n v="140000"/>
    <m/>
    <s v="COMPRA DIRECTA"/>
    <m/>
    <m/>
    <s v="ANUAL"/>
    <m/>
    <x v="10"/>
    <x v="615"/>
  </r>
  <r>
    <x v="24"/>
    <x v="614"/>
    <s v="Unidad"/>
    <n v="5"/>
    <n v="5"/>
    <n v="5"/>
    <n v="5"/>
    <n v="20"/>
    <n v="562.6"/>
    <n v="11252"/>
    <m/>
    <s v="COMPRA DIRECTA"/>
    <m/>
    <m/>
    <s v="ANUAL"/>
    <m/>
    <x v="10"/>
    <x v="616"/>
  </r>
  <r>
    <x v="24"/>
    <x v="615"/>
    <s v="Unidad"/>
    <n v="1"/>
    <n v="1"/>
    <n v="1"/>
    <n v="2"/>
    <n v="5"/>
    <n v="501.5"/>
    <n v="2507.5"/>
    <m/>
    <s v="COMPRA DIRECTA"/>
    <m/>
    <m/>
    <s v="ANUAL"/>
    <m/>
    <x v="10"/>
    <x v="617"/>
  </r>
  <r>
    <x v="24"/>
    <x v="616"/>
    <s v="Unidad"/>
    <n v="3"/>
    <n v="3"/>
    <n v="3"/>
    <n v="1"/>
    <n v="10"/>
    <n v="501.5"/>
    <n v="5015"/>
    <m/>
    <s v="COMPRA DIRECTA"/>
    <m/>
    <m/>
    <s v="ANUAL"/>
    <m/>
    <x v="10"/>
    <x v="618"/>
  </r>
  <r>
    <x v="24"/>
    <x v="617"/>
    <s v="Unidad"/>
    <n v="2"/>
    <n v="0"/>
    <n v="0"/>
    <n v="0"/>
    <n v="2"/>
    <n v="1450"/>
    <n v="2900"/>
    <m/>
    <s v="COMPRA DIRECTA"/>
    <m/>
    <m/>
    <s v="ANUAL"/>
    <m/>
    <x v="10"/>
    <x v="619"/>
  </r>
  <r>
    <x v="24"/>
    <x v="618"/>
    <s v="Unidad"/>
    <n v="2"/>
    <n v="2"/>
    <n v="2"/>
    <n v="1"/>
    <n v="7"/>
    <n v="292.5"/>
    <n v="2047.5"/>
    <m/>
    <s v="COMPRA DIRECTA"/>
    <m/>
    <m/>
    <s v="ANUAL"/>
    <m/>
    <x v="10"/>
    <x v="620"/>
  </r>
  <r>
    <x v="25"/>
    <x v="619"/>
    <s v="Unidad"/>
    <n v="113"/>
    <n v="113"/>
    <n v="113"/>
    <n v="113"/>
    <n v="452"/>
    <n v="35.4"/>
    <n v="16000.8"/>
    <m/>
    <s v="COMPARACIÓN DE PRECIOS"/>
    <m/>
    <m/>
    <s v="SEMESTRAL"/>
    <m/>
    <x v="11"/>
    <x v="621"/>
  </r>
  <r>
    <x v="25"/>
    <x v="620"/>
    <s v="Unidad"/>
    <n v="9"/>
    <n v="9"/>
    <n v="9"/>
    <n v="10"/>
    <n v="37"/>
    <n v="38.94"/>
    <n v="1440.78"/>
    <m/>
    <s v="COMPARACIÓN DE PRECIOS"/>
    <m/>
    <m/>
    <s v="SEMESTRAL"/>
    <m/>
    <x v="11"/>
    <x v="622"/>
  </r>
  <r>
    <x v="25"/>
    <x v="621"/>
    <s v="Unidad"/>
    <n v="7"/>
    <n v="7"/>
    <n v="7"/>
    <n v="7"/>
    <n v="28"/>
    <n v="86.73"/>
    <n v="2428.44"/>
    <m/>
    <s v="COMPARACIÓN DE PRECIOS"/>
    <m/>
    <m/>
    <s v="SEMESTRAL"/>
    <m/>
    <x v="11"/>
    <x v="623"/>
  </r>
  <r>
    <x v="25"/>
    <x v="622"/>
    <s v="Unidad"/>
    <n v="114"/>
    <n v="114"/>
    <n v="114"/>
    <n v="114"/>
    <n v="456"/>
    <n v="448.4"/>
    <n v="204470.39999999999"/>
    <m/>
    <s v="COMPARACIÓN DE PRECIOS"/>
    <m/>
    <m/>
    <s v="SEMESTRAL"/>
    <m/>
    <x v="11"/>
    <x v="624"/>
  </r>
  <r>
    <x v="25"/>
    <x v="623"/>
    <s v="Unidad"/>
    <n v="145"/>
    <n v="145"/>
    <n v="145"/>
    <n v="146"/>
    <n v="581"/>
    <n v="94.4"/>
    <n v="54846.400000000001"/>
    <m/>
    <s v="COMPARACIÓN DE PRECIOS"/>
    <m/>
    <m/>
    <s v="SEMESTRAL"/>
    <m/>
    <x v="11"/>
    <x v="625"/>
  </r>
  <r>
    <x v="25"/>
    <x v="624"/>
    <s v="Unidad"/>
    <n v="187"/>
    <n v="187"/>
    <n v="187"/>
    <n v="187"/>
    <n v="748"/>
    <n v="57.82"/>
    <n v="43249.36"/>
    <m/>
    <s v="COMPARACIÓN DE PRECIOS"/>
    <m/>
    <m/>
    <s v="SEMESTRAL"/>
    <m/>
    <x v="11"/>
    <x v="626"/>
  </r>
  <r>
    <x v="25"/>
    <x v="625"/>
    <s v="Unidad"/>
    <n v="37"/>
    <n v="37"/>
    <n v="37"/>
    <n v="35"/>
    <n v="146"/>
    <n v="43.66"/>
    <n v="6374.36"/>
    <m/>
    <s v="COMPARACIÓN DE PRECIOS"/>
    <m/>
    <m/>
    <s v="SEMESTRAL"/>
    <m/>
    <x v="11"/>
    <x v="627"/>
  </r>
  <r>
    <x v="25"/>
    <x v="626"/>
    <s v="Unidad"/>
    <n v="28"/>
    <n v="28"/>
    <n v="28"/>
    <n v="27"/>
    <n v="111"/>
    <n v="873.2"/>
    <n v="96925.200000000012"/>
    <m/>
    <s v="COMPARACIÓN DE PRECIOS"/>
    <m/>
    <m/>
    <s v="SEMESTRAL"/>
    <m/>
    <x v="11"/>
    <x v="628"/>
  </r>
  <r>
    <x v="25"/>
    <x v="627"/>
    <s v="Unidad"/>
    <n v="43"/>
    <n v="43"/>
    <n v="43"/>
    <n v="44"/>
    <n v="173"/>
    <n v="587.64"/>
    <n v="101661.72"/>
    <m/>
    <s v="COMPARACIÓN DE PRECIOS"/>
    <m/>
    <m/>
    <s v="SEMESTRAL"/>
    <m/>
    <x v="11"/>
    <x v="629"/>
  </r>
  <r>
    <x v="25"/>
    <x v="628"/>
    <s v="Unidad"/>
    <n v="84"/>
    <n v="84"/>
    <n v="84"/>
    <n v="84"/>
    <n v="336"/>
    <n v="23.6"/>
    <n v="7929.6"/>
    <m/>
    <s v="COMPARACIÓN DE PRECIOS"/>
    <m/>
    <m/>
    <s v="SEMESTRAL"/>
    <m/>
    <x v="11"/>
    <x v="630"/>
  </r>
  <r>
    <x v="25"/>
    <x v="629"/>
    <s v="Unidad"/>
    <n v="68"/>
    <n v="68"/>
    <n v="68"/>
    <n v="68"/>
    <n v="272"/>
    <n v="172.28"/>
    <n v="46860.160000000003"/>
    <m/>
    <s v="COMPARACIÓN DE PRECIOS"/>
    <m/>
    <m/>
    <s v="SEMESTRAL"/>
    <m/>
    <x v="11"/>
    <x v="631"/>
  </r>
  <r>
    <x v="25"/>
    <x v="630"/>
    <s v="Unidad"/>
    <n v="61"/>
    <n v="61"/>
    <n v="61"/>
    <n v="59"/>
    <n v="242"/>
    <n v="200.6"/>
    <n v="48545.2"/>
    <m/>
    <s v="COMPARACIÓN DE PRECIOS"/>
    <m/>
    <m/>
    <s v="SEMESTRAL"/>
    <m/>
    <x v="11"/>
    <x v="632"/>
  </r>
  <r>
    <x v="25"/>
    <x v="631"/>
    <s v="Unidad"/>
    <n v="309"/>
    <n v="309"/>
    <n v="309"/>
    <n v="309"/>
    <n v="1236"/>
    <n v="53.1"/>
    <n v="65631.600000000006"/>
    <m/>
    <s v="COMPARACIÓN DE PRECIOS"/>
    <m/>
    <m/>
    <s v="SEMESTRAL"/>
    <m/>
    <x v="11"/>
    <x v="633"/>
  </r>
  <r>
    <x v="25"/>
    <x v="632"/>
    <s v="Unidad"/>
    <n v="3"/>
    <n v="3"/>
    <n v="3"/>
    <n v="3"/>
    <n v="12"/>
    <n v="168.87"/>
    <n v="2026.44"/>
    <m/>
    <s v="COMPARACIÓN DE PRECIOS"/>
    <m/>
    <m/>
    <s v="SEMESTRAL"/>
    <m/>
    <x v="11"/>
    <x v="634"/>
  </r>
  <r>
    <x v="25"/>
    <x v="633"/>
    <s v="Unidad"/>
    <n v="56"/>
    <n v="56"/>
    <n v="56"/>
    <n v="56"/>
    <n v="224"/>
    <n v="259.60000000000002"/>
    <n v="58150.400000000009"/>
    <m/>
    <s v="COMPARACIÓN DE PRECIOS"/>
    <m/>
    <m/>
    <s v="SEMESTRAL"/>
    <m/>
    <x v="11"/>
    <x v="635"/>
  </r>
  <r>
    <x v="25"/>
    <x v="634"/>
    <s v="Par"/>
    <n v="138"/>
    <n v="138"/>
    <n v="138"/>
    <n v="139"/>
    <n v="553"/>
    <n v="33.04"/>
    <n v="18271.12"/>
    <m/>
    <s v="COMPARACIÓN DE PRECIOS"/>
    <m/>
    <m/>
    <s v="SEMESTRAL"/>
    <m/>
    <x v="11"/>
    <x v="636"/>
  </r>
  <r>
    <x v="25"/>
    <x v="635"/>
    <s v="Unidad"/>
    <n v="67"/>
    <n v="67"/>
    <n v="67"/>
    <n v="65"/>
    <n v="266"/>
    <n v="41.3"/>
    <n v="10985.8"/>
    <m/>
    <s v="COMPARACIÓN DE PRECIOS"/>
    <m/>
    <m/>
    <s v="SEMESTRAL"/>
    <m/>
    <x v="11"/>
    <x v="637"/>
  </r>
  <r>
    <x v="25"/>
    <x v="636"/>
    <s v="Unidad"/>
    <n v="200"/>
    <n v="200"/>
    <n v="200"/>
    <n v="198"/>
    <n v="798"/>
    <n v="100.3"/>
    <n v="80039.399999999994"/>
    <m/>
    <s v="COMPARACIÓN DE PRECIOS"/>
    <m/>
    <m/>
    <s v="SEMESTRAL"/>
    <m/>
    <x v="11"/>
    <x v="638"/>
  </r>
  <r>
    <x v="25"/>
    <x v="637"/>
    <m/>
    <n v="54"/>
    <n v="54"/>
    <n v="54"/>
    <n v="55"/>
    <n v="217"/>
    <n v="424.8"/>
    <n v="92181.6"/>
    <m/>
    <s v="COMPARACIÓN DE PRECIOS"/>
    <m/>
    <m/>
    <s v="SEMESTRAL"/>
    <m/>
    <x v="11"/>
    <x v="639"/>
  </r>
  <r>
    <x v="25"/>
    <x v="638"/>
    <s v="Unidad"/>
    <n v="26"/>
    <n v="26"/>
    <n v="26"/>
    <n v="26"/>
    <n v="104"/>
    <n v="460.2"/>
    <n v="47860.799999999996"/>
    <m/>
    <s v="COMPARACIÓN DE PRECIOS"/>
    <m/>
    <m/>
    <s v="SEMESTRAL"/>
    <m/>
    <x v="11"/>
    <x v="640"/>
  </r>
  <r>
    <x v="25"/>
    <x v="639"/>
    <s v="Unidad"/>
    <n v="8"/>
    <n v="8"/>
    <n v="8"/>
    <n v="6"/>
    <n v="30"/>
    <n v="53.69"/>
    <n v="1610.6999999999998"/>
    <m/>
    <s v="COMPARACIÓN DE PRECIOS"/>
    <m/>
    <m/>
    <s v="SEMESTRAL"/>
    <m/>
    <x v="11"/>
    <x v="641"/>
  </r>
  <r>
    <x v="25"/>
    <x v="640"/>
    <s v="Unidad"/>
    <n v="90"/>
    <n v="90"/>
    <n v="90"/>
    <n v="91"/>
    <n v="361"/>
    <n v="141.6"/>
    <n v="51117.599999999999"/>
    <m/>
    <s v="COMPARACIÓN DE PRECIOS"/>
    <m/>
    <m/>
    <s v="SEMESTRAL"/>
    <m/>
    <x v="11"/>
    <x v="642"/>
  </r>
  <r>
    <x v="25"/>
    <x v="641"/>
    <s v="Unidad"/>
    <n v="433"/>
    <n v="433"/>
    <n v="433"/>
    <n v="431"/>
    <n v="1730"/>
    <n v="92.04"/>
    <n v="159229.20000000001"/>
    <m/>
    <s v="COMPARACIÓN DE PRECIOS"/>
    <m/>
    <m/>
    <s v="SEMESTRAL"/>
    <m/>
    <x v="11"/>
    <x v="643"/>
  </r>
  <r>
    <x v="25"/>
    <x v="642"/>
    <s v="Unidad"/>
    <n v="438"/>
    <n v="438"/>
    <n v="438"/>
    <n v="436"/>
    <n v="1750"/>
    <n v="177"/>
    <n v="309750"/>
    <m/>
    <s v="COMPARACIÓN DE PRECIOS"/>
    <m/>
    <m/>
    <s v="SEMESTRAL"/>
    <m/>
    <x v="11"/>
    <x v="644"/>
  </r>
  <r>
    <x v="25"/>
    <x v="643"/>
    <s v="Unidad"/>
    <n v="400"/>
    <n v="400"/>
    <n v="400"/>
    <n v="400"/>
    <n v="1600"/>
    <n v="27.14"/>
    <n v="43424"/>
    <m/>
    <s v="COMPARACIÓN DE PRECIOS"/>
    <m/>
    <m/>
    <s v="SEMESTRAL"/>
    <m/>
    <x v="11"/>
    <x v="645"/>
  </r>
  <r>
    <x v="25"/>
    <x v="644"/>
    <s v="Unidad"/>
    <n v="34"/>
    <n v="34"/>
    <n v="34"/>
    <n v="32"/>
    <n v="134"/>
    <n v="455.48"/>
    <n v="61034.32"/>
    <m/>
    <s v="COMPARACIÓN DE PRECIOS"/>
    <m/>
    <m/>
    <s v="SEMESTRAL"/>
    <m/>
    <x v="11"/>
    <x v="646"/>
  </r>
  <r>
    <x v="25"/>
    <x v="645"/>
    <s v="Unidad"/>
    <n v="18"/>
    <n v="18"/>
    <n v="18"/>
    <n v="16"/>
    <n v="70"/>
    <n v="489.7"/>
    <n v="34279"/>
    <m/>
    <s v="COMPARACIÓN DE PRECIOS"/>
    <m/>
    <m/>
    <s v="SEMESTRAL"/>
    <m/>
    <x v="11"/>
    <x v="647"/>
  </r>
  <r>
    <x v="25"/>
    <x v="646"/>
    <s v="Unidad"/>
    <n v="0"/>
    <n v="1"/>
    <n v="1"/>
    <n v="0"/>
    <n v="2"/>
    <n v="200.6"/>
    <n v="401.2"/>
    <m/>
    <s v="COMPARACIÓN DE PRECIOS"/>
    <m/>
    <m/>
    <s v="SEMESTRAL"/>
    <m/>
    <x v="11"/>
    <x v="648"/>
  </r>
  <r>
    <x v="25"/>
    <x v="647"/>
    <s v="Unidad"/>
    <n v="0"/>
    <n v="1"/>
    <n v="1"/>
    <n v="0"/>
    <n v="2"/>
    <n v="620.67999999999995"/>
    <n v="1241.3599999999999"/>
    <m/>
    <s v="COMPARACIÓN DE PRECIOS"/>
    <m/>
    <m/>
    <s v="SEMESTRAL"/>
    <m/>
    <x v="11"/>
    <x v="649"/>
  </r>
  <r>
    <x v="25"/>
    <x v="648"/>
    <s v="Par"/>
    <n v="6"/>
    <n v="6"/>
    <n v="6"/>
    <n v="7"/>
    <n v="25"/>
    <n v="208.8"/>
    <n v="5220"/>
    <m/>
    <s v="COMPARACIÓN DE PRECIOS"/>
    <m/>
    <m/>
    <s v="SEMESTRAL"/>
    <m/>
    <x v="11"/>
    <x v="650"/>
  </r>
  <r>
    <x v="25"/>
    <x v="649"/>
    <s v="Par"/>
    <n v="6"/>
    <n v="6"/>
    <n v="6"/>
    <n v="7"/>
    <n v="25"/>
    <n v="145.13999999999999"/>
    <n v="3628.4999999999995"/>
    <m/>
    <s v="COMPARACIÓN DE PRECIOS"/>
    <m/>
    <m/>
    <s v="SEMESTRAL"/>
    <m/>
    <x v="11"/>
    <x v="651"/>
  </r>
  <r>
    <x v="25"/>
    <x v="650"/>
    <s v="Unidad"/>
    <n v="4"/>
    <n v="4"/>
    <n v="4"/>
    <n v="4"/>
    <n v="16"/>
    <n v="2900"/>
    <n v="46400"/>
    <m/>
    <s v="COMPARACIÓN DE PRECIOS"/>
    <m/>
    <m/>
    <s v="SEMESTRAL"/>
    <m/>
    <x v="11"/>
    <x v="652"/>
  </r>
  <r>
    <x v="25"/>
    <x v="651"/>
    <s v="Unidad"/>
    <n v="2"/>
    <n v="2"/>
    <n v="2"/>
    <n v="0"/>
    <n v="6"/>
    <n v="325"/>
    <n v="1950"/>
    <m/>
    <s v="COMPARACIÓN DE PRECIOS"/>
    <m/>
    <m/>
    <s v="SEMESTRAL"/>
    <m/>
    <x v="11"/>
    <x v="653"/>
  </r>
  <r>
    <x v="25"/>
    <x v="652"/>
    <s v="Unidad"/>
    <n v="52"/>
    <n v="52"/>
    <n v="52"/>
    <n v="53"/>
    <n v="209"/>
    <n v="455.48"/>
    <n v="95195.32"/>
    <m/>
    <s v="COMPARACIÓN DE PRECIOS"/>
    <m/>
    <m/>
    <s v="SEMESTRAL"/>
    <m/>
    <x v="11"/>
    <x v="654"/>
  </r>
  <r>
    <x v="26"/>
    <x v="653"/>
    <s v="Unidad"/>
    <n v="4"/>
    <n v="4"/>
    <n v="4"/>
    <n v="2"/>
    <n v="14"/>
    <n v="590"/>
    <n v="8260"/>
    <m/>
    <s v="COMPRA DIRECTA"/>
    <m/>
    <m/>
    <s v="ANUAL"/>
    <m/>
    <x v="0"/>
    <x v="655"/>
  </r>
  <r>
    <x v="26"/>
    <x v="654"/>
    <s v="Unidad"/>
    <n v="2"/>
    <n v="2"/>
    <n v="2"/>
    <n v="0"/>
    <n v="6"/>
    <n v="1740"/>
    <n v="10440"/>
    <m/>
    <s v="COMPRA DIRECTA"/>
    <m/>
    <m/>
    <s v="ANUAL"/>
    <m/>
    <x v="0"/>
    <x v="656"/>
  </r>
  <r>
    <x v="26"/>
    <x v="655"/>
    <s v="Unidad"/>
    <n v="6"/>
    <n v="6"/>
    <n v="6"/>
    <n v="6"/>
    <n v="24"/>
    <n v="125"/>
    <n v="3000"/>
    <m/>
    <s v="COMPRA DIRECTA"/>
    <m/>
    <m/>
    <s v="ANUAL"/>
    <m/>
    <x v="0"/>
    <x v="657"/>
  </r>
  <r>
    <x v="26"/>
    <x v="656"/>
    <s v="Unidad"/>
    <n v="6"/>
    <n v="6"/>
    <n v="6"/>
    <n v="6"/>
    <n v="24"/>
    <n v="300"/>
    <n v="7200"/>
    <m/>
    <s v="COMPRA DIRECTA"/>
    <m/>
    <m/>
    <s v="ANUAL"/>
    <m/>
    <x v="0"/>
    <x v="658"/>
  </r>
  <r>
    <x v="26"/>
    <x v="657"/>
    <s v="Unidad"/>
    <n v="13"/>
    <n v="13"/>
    <n v="13"/>
    <n v="11"/>
    <n v="50"/>
    <n v="175"/>
    <n v="8750"/>
    <m/>
    <s v="COMPRA DIRECTA"/>
    <m/>
    <m/>
    <s v="ANUAL"/>
    <m/>
    <x v="0"/>
    <x v="659"/>
  </r>
  <r>
    <x v="26"/>
    <x v="658"/>
    <s v="Par"/>
    <n v="6"/>
    <n v="6"/>
    <n v="6"/>
    <n v="6"/>
    <n v="24"/>
    <n v="175"/>
    <n v="4200"/>
    <m/>
    <s v="COMPRA DIRECTA"/>
    <m/>
    <m/>
    <s v="ANUAL"/>
    <m/>
    <x v="0"/>
    <x v="660"/>
  </r>
  <r>
    <x v="26"/>
    <x v="659"/>
    <s v="Unidad"/>
    <n v="3"/>
    <n v="3"/>
    <n v="3"/>
    <n v="3"/>
    <n v="12"/>
    <n v="300"/>
    <n v="3600"/>
    <m/>
    <s v="COMPRA DIRECTA"/>
    <m/>
    <m/>
    <s v="ANUAL"/>
    <m/>
    <x v="0"/>
    <x v="661"/>
  </r>
  <r>
    <x v="27"/>
    <x v="660"/>
    <s v="Unidad"/>
    <n v="2"/>
    <n v="2"/>
    <n v="2"/>
    <n v="0"/>
    <n v="6"/>
    <n v="4566.6000000000004"/>
    <n v="27399.600000000002"/>
    <m/>
    <s v="COMPRA MENOR"/>
    <m/>
    <m/>
    <s v="SEMESTRAL"/>
    <m/>
    <x v="12"/>
    <x v="662"/>
  </r>
  <r>
    <x v="27"/>
    <x v="661"/>
    <s v="Unidad"/>
    <n v="1"/>
    <n v="1"/>
    <n v="0"/>
    <n v="0"/>
    <n v="2"/>
    <n v="1085.01"/>
    <n v="2170.02"/>
    <m/>
    <s v="COMPRA MENOR"/>
    <m/>
    <m/>
    <s v="SEMESTRAL"/>
    <m/>
    <x v="12"/>
    <x v="663"/>
  </r>
  <r>
    <x v="27"/>
    <x v="662"/>
    <s v="Unidad"/>
    <n v="1"/>
    <n v="1"/>
    <n v="0"/>
    <n v="0"/>
    <n v="2"/>
    <n v="7366"/>
    <n v="14732"/>
    <m/>
    <s v="COMPRA MENOR"/>
    <m/>
    <m/>
    <s v="SEMESTRAL"/>
    <m/>
    <x v="12"/>
    <x v="664"/>
  </r>
  <r>
    <x v="27"/>
    <x v="663"/>
    <s v="Unidad"/>
    <n v="2"/>
    <n v="0"/>
    <n v="0"/>
    <n v="0"/>
    <n v="2"/>
    <n v="3474.2"/>
    <n v="6948.4"/>
    <m/>
    <s v="COMPRA MENOR"/>
    <m/>
    <m/>
    <s v="SEMESTRAL"/>
    <m/>
    <x v="12"/>
    <x v="665"/>
  </r>
  <r>
    <x v="27"/>
    <x v="664"/>
    <s v="Unidad"/>
    <n v="1"/>
    <n v="0"/>
    <n v="0"/>
    <n v="0"/>
    <n v="1"/>
    <n v="37609.519999999997"/>
    <n v="37609.519999999997"/>
    <m/>
    <s v="COMPRA MENOR"/>
    <m/>
    <m/>
    <s v="SEMESTRAL"/>
    <m/>
    <x v="12"/>
    <x v="666"/>
  </r>
  <r>
    <x v="27"/>
    <x v="665"/>
    <s v="Unidad"/>
    <n v="1"/>
    <n v="0"/>
    <n v="0"/>
    <n v="0"/>
    <n v="1"/>
    <n v="12000"/>
    <n v="12000"/>
    <m/>
    <s v="COMPRA MENOR"/>
    <m/>
    <m/>
    <s v="SEMESTRAL"/>
    <m/>
    <x v="12"/>
    <x v="667"/>
  </r>
  <r>
    <x v="27"/>
    <x v="666"/>
    <s v="Unidad"/>
    <n v="1"/>
    <n v="0"/>
    <n v="0"/>
    <n v="0"/>
    <n v="1"/>
    <n v="20000"/>
    <n v="20000"/>
    <m/>
    <s v="COMPRA MENOR"/>
    <m/>
    <m/>
    <s v="SEMESTRAL"/>
    <m/>
    <x v="12"/>
    <x v="668"/>
  </r>
  <r>
    <x v="27"/>
    <x v="667"/>
    <s v="Unidad"/>
    <n v="1"/>
    <n v="0"/>
    <n v="0"/>
    <n v="0"/>
    <n v="1"/>
    <n v="1500"/>
    <n v="1500"/>
    <m/>
    <s v="COMPRA MENOR"/>
    <m/>
    <m/>
    <s v="SEMESTRAL"/>
    <m/>
    <x v="12"/>
    <x v="669"/>
  </r>
  <r>
    <x v="27"/>
    <x v="668"/>
    <s v="Unidad"/>
    <n v="1"/>
    <n v="0"/>
    <n v="0"/>
    <n v="0"/>
    <n v="1"/>
    <n v="69420"/>
    <n v="69420"/>
    <m/>
    <s v="COMPRA MENOR"/>
    <m/>
    <m/>
    <s v="SEMESTRAL"/>
    <m/>
    <x v="12"/>
    <x v="670"/>
  </r>
  <r>
    <x v="28"/>
    <x v="669"/>
    <s v="Unidad"/>
    <n v="100"/>
    <n v="100"/>
    <n v="100"/>
    <n v="100"/>
    <n v="400"/>
    <n v="55.46"/>
    <n v="22184"/>
    <m/>
    <s v="COMPARACIÓN DE PRECIOS"/>
    <m/>
    <m/>
    <s v="SEMESTRAL"/>
    <m/>
    <x v="13"/>
    <x v="671"/>
  </r>
  <r>
    <x v="28"/>
    <x v="670"/>
    <s v="Unidad"/>
    <n v="125"/>
    <n v="125"/>
    <n v="125"/>
    <n v="125"/>
    <n v="500"/>
    <n v="76.7"/>
    <n v="38350"/>
    <m/>
    <s v="COMPARACIÓN DE PRECIOS"/>
    <m/>
    <m/>
    <s v="SEMESTRAL"/>
    <m/>
    <x v="13"/>
    <x v="672"/>
  </r>
  <r>
    <x v="28"/>
    <x v="671"/>
    <s v="Unidad"/>
    <n v="75"/>
    <n v="75"/>
    <n v="75"/>
    <n v="75"/>
    <n v="300"/>
    <n v="44.08"/>
    <n v="13224"/>
    <m/>
    <s v="COMPARACIÓN DE PRECIOS"/>
    <m/>
    <m/>
    <s v="SEMESTRAL"/>
    <m/>
    <x v="13"/>
    <x v="673"/>
  </r>
  <r>
    <x v="28"/>
    <x v="672"/>
    <s v="Unidad"/>
    <n v="100"/>
    <n v="100"/>
    <n v="100"/>
    <n v="100"/>
    <n v="400"/>
    <n v="68.44"/>
    <n v="27376"/>
    <m/>
    <s v="COMPARACIÓN DE PRECIOS"/>
    <m/>
    <m/>
    <s v="SEMESTRAL"/>
    <m/>
    <x v="13"/>
    <x v="674"/>
  </r>
  <r>
    <x v="28"/>
    <x v="673"/>
    <s v="Unidad"/>
    <n v="12"/>
    <n v="12"/>
    <n v="12"/>
    <n v="12"/>
    <n v="48"/>
    <n v="2238.8000000000002"/>
    <n v="107462.40000000001"/>
    <m/>
    <s v="COMPARACIÓN DE PRECIOS"/>
    <m/>
    <m/>
    <s v="SEMESTRAL"/>
    <m/>
    <x v="13"/>
    <x v="675"/>
  </r>
  <r>
    <x v="28"/>
    <x v="674"/>
    <s v="Unidad"/>
    <n v="3"/>
    <n v="3"/>
    <n v="3"/>
    <n v="1"/>
    <n v="10"/>
    <n v="141.6"/>
    <n v="1416"/>
    <m/>
    <s v="COMPARACIÓN DE PRECIOS"/>
    <m/>
    <m/>
    <s v="SEMESTRAL"/>
    <m/>
    <x v="13"/>
    <x v="676"/>
  </r>
  <r>
    <x v="28"/>
    <x v="675"/>
    <s v="Unidad"/>
    <n v="12"/>
    <n v="12"/>
    <n v="12"/>
    <n v="12"/>
    <n v="48"/>
    <n v="1947"/>
    <n v="93456"/>
    <m/>
    <s v="COMPARACIÓN DE PRECIOS"/>
    <m/>
    <m/>
    <s v="SEMESTRAL"/>
    <m/>
    <x v="13"/>
    <x v="677"/>
  </r>
  <r>
    <x v="28"/>
    <x v="676"/>
    <s v="Unidad"/>
    <n v="6"/>
    <n v="6"/>
    <n v="6"/>
    <n v="6"/>
    <n v="24"/>
    <n v="885"/>
    <n v="21240"/>
    <m/>
    <s v="COMPARACIÓN DE PRECIOS"/>
    <m/>
    <m/>
    <s v="SEMESTRAL"/>
    <m/>
    <x v="13"/>
    <x v="678"/>
  </r>
  <r>
    <x v="28"/>
    <x v="677"/>
    <s v="Unidad"/>
    <n v="6"/>
    <n v="6"/>
    <n v="6"/>
    <n v="6"/>
    <n v="24"/>
    <n v="63.8"/>
    <n v="1531.1999999999998"/>
    <m/>
    <s v="COMPARACIÓN DE PRECIOS"/>
    <m/>
    <m/>
    <s v="SEMESTRAL"/>
    <m/>
    <x v="13"/>
    <x v="679"/>
  </r>
  <r>
    <x v="28"/>
    <x v="678"/>
    <s v="Unidad"/>
    <n v="6"/>
    <n v="6"/>
    <n v="6"/>
    <n v="6"/>
    <n v="24"/>
    <n v="92.8"/>
    <n v="2227.1999999999998"/>
    <m/>
    <s v="COMPARACIÓN DE PRECIOS"/>
    <m/>
    <m/>
    <s v="SEMESTRAL"/>
    <m/>
    <x v="13"/>
    <x v="680"/>
  </r>
  <r>
    <x v="28"/>
    <x v="679"/>
    <s v="Unidad"/>
    <n v="25"/>
    <n v="25"/>
    <n v="25"/>
    <n v="25"/>
    <n v="100"/>
    <n v="58"/>
    <n v="5800"/>
    <m/>
    <s v="COMPARACIÓN DE PRECIOS"/>
    <m/>
    <m/>
    <s v="SEMESTRAL"/>
    <m/>
    <x v="13"/>
    <x v="681"/>
  </r>
  <r>
    <x v="28"/>
    <x v="680"/>
    <s v="Unidad"/>
    <n v="75"/>
    <n v="75"/>
    <n v="75"/>
    <n v="75"/>
    <n v="300"/>
    <n v="168.2"/>
    <n v="50460"/>
    <m/>
    <s v="COMPARACIÓN DE PRECIOS"/>
    <m/>
    <m/>
    <s v="SEMESTRAL"/>
    <m/>
    <x v="13"/>
    <x v="682"/>
  </r>
  <r>
    <x v="28"/>
    <x v="681"/>
    <s v="Unidad"/>
    <n v="50"/>
    <n v="50"/>
    <n v="50"/>
    <n v="50"/>
    <n v="200"/>
    <n v="75"/>
    <n v="15000"/>
    <m/>
    <s v="COMPARACIÓN DE PRECIOS"/>
    <m/>
    <m/>
    <s v="SEMESTRAL"/>
    <m/>
    <x v="13"/>
    <x v="683"/>
  </r>
  <r>
    <x v="28"/>
    <x v="682"/>
    <s v="Unidad"/>
    <n v="3"/>
    <n v="3"/>
    <n v="3"/>
    <n v="3"/>
    <n v="12"/>
    <n v="225"/>
    <n v="2700"/>
    <m/>
    <s v="COMPARACIÓN DE PRECIOS"/>
    <m/>
    <m/>
    <s v="SEMESTRAL"/>
    <m/>
    <x v="13"/>
    <x v="684"/>
  </r>
  <r>
    <x v="28"/>
    <x v="683"/>
    <s v="Unidad"/>
    <n v="3"/>
    <n v="3"/>
    <n v="3"/>
    <n v="1"/>
    <n v="10"/>
    <n v="275"/>
    <n v="2750"/>
    <m/>
    <s v="COMPARACIÓN DE PRECIOS"/>
    <m/>
    <m/>
    <s v="SEMESTRAL"/>
    <m/>
    <x v="13"/>
    <x v="685"/>
  </r>
  <r>
    <x v="28"/>
    <x v="684"/>
    <s v="Unidad"/>
    <n v="3"/>
    <n v="3"/>
    <n v="3"/>
    <n v="1"/>
    <n v="10"/>
    <n v="150"/>
    <n v="1500"/>
    <m/>
    <s v="COMPARACIÓN DE PRECIOS"/>
    <m/>
    <m/>
    <s v="SEMESTRAL"/>
    <m/>
    <x v="13"/>
    <x v="686"/>
  </r>
  <r>
    <x v="28"/>
    <x v="685"/>
    <s v="Unidad"/>
    <n v="13"/>
    <n v="13"/>
    <n v="13"/>
    <n v="11"/>
    <n v="50"/>
    <n v="300"/>
    <n v="15000"/>
    <m/>
    <s v="COMPARACIÓN DE PRECIOS"/>
    <m/>
    <m/>
    <s v="SEMESTRAL"/>
    <m/>
    <x v="13"/>
    <x v="687"/>
  </r>
  <r>
    <x v="28"/>
    <x v="686"/>
    <s v="Unidad"/>
    <n v="13"/>
    <n v="13"/>
    <n v="13"/>
    <n v="11"/>
    <n v="50"/>
    <n v="300"/>
    <n v="15000"/>
    <m/>
    <s v="COMPARACIÓN DE PRECIOS"/>
    <m/>
    <m/>
    <s v="SEMESTRAL"/>
    <m/>
    <x v="13"/>
    <x v="688"/>
  </r>
  <r>
    <x v="28"/>
    <x v="687"/>
    <s v="Unidad"/>
    <n v="13"/>
    <n v="13"/>
    <n v="13"/>
    <n v="11"/>
    <n v="50"/>
    <n v="530"/>
    <n v="26500"/>
    <m/>
    <s v="COMPARACIÓN DE PRECIOS"/>
    <m/>
    <m/>
    <s v="SEMESTRAL"/>
    <m/>
    <x v="13"/>
    <x v="689"/>
  </r>
  <r>
    <x v="28"/>
    <x v="688"/>
    <s v="Unidad"/>
    <n v="3"/>
    <n v="3"/>
    <n v="3"/>
    <n v="3"/>
    <n v="12"/>
    <n v="450"/>
    <n v="5400"/>
    <m/>
    <s v="COMPARACIÓN DE PRECIOS"/>
    <m/>
    <m/>
    <s v="SEMESTRAL"/>
    <m/>
    <x v="13"/>
    <x v="690"/>
  </r>
  <r>
    <x v="28"/>
    <x v="689"/>
    <s v="Unidad"/>
    <n v="2"/>
    <n v="2"/>
    <n v="2"/>
    <n v="0"/>
    <n v="6"/>
    <n v="1050"/>
    <n v="6300"/>
    <m/>
    <s v="COMPARACIÓN DE PRECIOS"/>
    <m/>
    <m/>
    <s v="SEMESTRAL"/>
    <m/>
    <x v="13"/>
    <x v="691"/>
  </r>
  <r>
    <x v="28"/>
    <x v="690"/>
    <s v="Unidad"/>
    <n v="13"/>
    <n v="13"/>
    <n v="13"/>
    <n v="11"/>
    <n v="50"/>
    <n v="90"/>
    <n v="4500"/>
    <m/>
    <s v="COMPARACIÓN DE PRECIOS"/>
    <m/>
    <m/>
    <s v="SEMESTRAL"/>
    <m/>
    <x v="13"/>
    <x v="692"/>
  </r>
  <r>
    <x v="28"/>
    <x v="691"/>
    <s v="Unidad"/>
    <n v="1"/>
    <n v="1"/>
    <n v="1"/>
    <n v="0"/>
    <n v="3"/>
    <n v="1400"/>
    <n v="4200"/>
    <m/>
    <s v="COMPARACIÓN DE PRECIOS"/>
    <m/>
    <m/>
    <s v="SEMESTRAL"/>
    <m/>
    <x v="13"/>
    <x v="693"/>
  </r>
  <r>
    <x v="28"/>
    <x v="692"/>
    <s v="Unidad"/>
    <n v="2"/>
    <n v="2"/>
    <n v="2"/>
    <n v="0"/>
    <n v="6"/>
    <n v="380"/>
    <n v="2280"/>
    <m/>
    <s v="COMPARACIÓN DE PRECIOS"/>
    <m/>
    <m/>
    <s v="SEMESTRAL"/>
    <m/>
    <x v="13"/>
    <x v="694"/>
  </r>
  <r>
    <x v="28"/>
    <x v="693"/>
    <m/>
    <n v="225"/>
    <n v="225"/>
    <n v="225"/>
    <n v="225"/>
    <n v="900"/>
    <n v="93.56"/>
    <n v="84204"/>
    <m/>
    <s v="COMPARACIÓN DE PRECIOS"/>
    <m/>
    <m/>
    <s v="SEMESTRAL"/>
    <m/>
    <x v="13"/>
    <x v="695"/>
  </r>
  <r>
    <x v="28"/>
    <x v="694"/>
    <m/>
    <n v="742"/>
    <n v="742"/>
    <n v="742"/>
    <n v="740"/>
    <n v="2966"/>
    <n v="29.5"/>
    <n v="87497"/>
    <m/>
    <s v="COMPARACIÓN DE PRECIOS"/>
    <m/>
    <m/>
    <s v="SEMESTRAL"/>
    <m/>
    <x v="13"/>
    <x v="696"/>
  </r>
  <r>
    <x v="29"/>
    <x v="695"/>
    <s v="Unidad"/>
    <n v="6"/>
    <n v="6"/>
    <n v="6"/>
    <n v="6"/>
    <n v="24"/>
    <n v="1856"/>
    <n v="44544"/>
    <m/>
    <s v="COMPARACIÓN DE PRECIOS"/>
    <m/>
    <m/>
    <s v="TRIMESTRAL"/>
    <m/>
    <x v="0"/>
    <x v="697"/>
  </r>
  <r>
    <x v="29"/>
    <x v="696"/>
    <s v="Unidad"/>
    <n v="6"/>
    <n v="6"/>
    <n v="6"/>
    <n v="6"/>
    <n v="24"/>
    <n v="685.35"/>
    <n v="16448.400000000001"/>
    <m/>
    <s v="COMPARACIÓN DE PRECIOS"/>
    <m/>
    <m/>
    <s v="TRIMESTRAL"/>
    <m/>
    <x v="0"/>
    <x v="698"/>
  </r>
  <r>
    <x v="29"/>
    <x v="697"/>
    <s v="Unidad"/>
    <n v="6"/>
    <n v="6"/>
    <n v="6"/>
    <n v="4"/>
    <n v="22"/>
    <n v="2500"/>
    <n v="55000"/>
    <m/>
    <s v="COMPARACIÓN DE PRECIOS"/>
    <m/>
    <m/>
    <s v="TRIMESTRAL"/>
    <m/>
    <x v="0"/>
    <x v="699"/>
  </r>
  <r>
    <x v="29"/>
    <x v="698"/>
    <s v="Unidad"/>
    <n v="18"/>
    <n v="18"/>
    <n v="18"/>
    <n v="16"/>
    <n v="70"/>
    <n v="383.5"/>
    <n v="26845"/>
    <m/>
    <s v="COMPARACIÓN DE PRECIOS"/>
    <m/>
    <m/>
    <s v="TRIMESTRAL"/>
    <m/>
    <x v="0"/>
    <x v="700"/>
  </r>
  <r>
    <x v="29"/>
    <x v="699"/>
    <s v="Unidad"/>
    <n v="3"/>
    <n v="3"/>
    <n v="3"/>
    <n v="3"/>
    <n v="12"/>
    <n v="400.2"/>
    <n v="4802.3999999999996"/>
    <m/>
    <s v="COMPARACIÓN DE PRECIOS"/>
    <m/>
    <m/>
    <s v="TRIMESTRAL"/>
    <m/>
    <x v="0"/>
    <x v="701"/>
  </r>
  <r>
    <x v="29"/>
    <x v="700"/>
    <s v="Unidad"/>
    <n v="1283"/>
    <n v="1283"/>
    <n v="1283"/>
    <n v="1281"/>
    <n v="5130"/>
    <n v="1750"/>
    <n v="8977500"/>
    <m/>
    <s v="COMPARACIÓN DE PRECIOS"/>
    <m/>
    <m/>
    <s v="TRIMESTRAL"/>
    <m/>
    <x v="0"/>
    <x v="702"/>
  </r>
  <r>
    <x v="29"/>
    <x v="701"/>
    <s v="Unidad"/>
    <n v="518"/>
    <n v="518"/>
    <n v="518"/>
    <n v="517"/>
    <n v="2071"/>
    <n v="442.5"/>
    <n v="916417.5"/>
    <m/>
    <s v="COMPARACIÓN DE PRECIOS"/>
    <m/>
    <m/>
    <s v="TRIMESTRAL"/>
    <m/>
    <x v="0"/>
    <x v="703"/>
  </r>
  <r>
    <x v="29"/>
    <x v="702"/>
    <s v="Unidad"/>
    <n v="33"/>
    <n v="33"/>
    <n v="33"/>
    <n v="31"/>
    <n v="130"/>
    <n v="425"/>
    <n v="55250"/>
    <m/>
    <s v="COMPARACIÓN DE PRECIOS"/>
    <m/>
    <m/>
    <s v="TRIMESTRAL"/>
    <m/>
    <x v="0"/>
    <x v="704"/>
  </r>
  <r>
    <x v="29"/>
    <x v="703"/>
    <s v="Unidad"/>
    <n v="2"/>
    <n v="2"/>
    <n v="2"/>
    <n v="2"/>
    <n v="8"/>
    <n v="15"/>
    <n v="120"/>
    <m/>
    <s v="COMPARACIÓN DE PRECIOS"/>
    <m/>
    <m/>
    <s v="TRIMESTRAL"/>
    <m/>
    <x v="0"/>
    <x v="705"/>
  </r>
  <r>
    <x v="29"/>
    <x v="704"/>
    <s v="Unidad"/>
    <n v="6"/>
    <n v="6"/>
    <n v="6"/>
    <n v="6"/>
    <n v="24"/>
    <n v="116"/>
    <n v="2784"/>
    <m/>
    <s v="COMPARACIÓN DE PRECIOS"/>
    <m/>
    <m/>
    <s v="TRIMESTRAL"/>
    <m/>
    <x v="0"/>
    <x v="706"/>
  </r>
  <r>
    <x v="30"/>
    <x v="705"/>
    <s v="Unidad"/>
    <n v="0"/>
    <n v="0"/>
    <n v="2000"/>
    <n v="0"/>
    <n v="2000"/>
    <n v="431"/>
    <n v="862000"/>
    <m/>
    <s v="COMPARACIÓN DE PRECIOS"/>
    <m/>
    <m/>
    <s v="ANUAL"/>
    <m/>
    <x v="0"/>
    <x v="707"/>
  </r>
  <r>
    <x v="31"/>
    <x v="706"/>
    <s v="Caja"/>
    <n v="24"/>
    <n v="24"/>
    <n v="24"/>
    <n v="22"/>
    <n v="94"/>
    <n v="2979.5"/>
    <n v="280073"/>
    <m/>
    <m/>
    <m/>
    <m/>
    <s v="SEMESTRAL"/>
    <s v="LICITACION PUBLICA"/>
    <x v="3"/>
    <x v="708"/>
  </r>
  <r>
    <x v="31"/>
    <x v="707"/>
    <s v="Unidad"/>
    <n v="1307"/>
    <n v="1307"/>
    <n v="1307"/>
    <n v="1306"/>
    <n v="5227"/>
    <n v="6.49"/>
    <n v="33923.230000000003"/>
    <m/>
    <m/>
    <m/>
    <m/>
    <s v="SEMESTRAL"/>
    <s v="LICITACION PUBLICA"/>
    <x v="3"/>
    <x v="709"/>
  </r>
  <r>
    <x v="31"/>
    <x v="708"/>
    <s v="Unidad"/>
    <n v="7"/>
    <n v="7"/>
    <n v="7"/>
    <n v="5"/>
    <n v="26"/>
    <n v="7.2"/>
    <n v="187.20000000000002"/>
    <m/>
    <m/>
    <m/>
    <m/>
    <s v="SEMESTRAL"/>
    <s v="LICITACION PUBLICA"/>
    <x v="3"/>
    <x v="710"/>
  </r>
  <r>
    <x v="31"/>
    <x v="709"/>
    <s v="Unidad"/>
    <n v="5"/>
    <n v="5"/>
    <n v="5"/>
    <n v="5"/>
    <n v="20"/>
    <n v="290"/>
    <n v="5800"/>
    <m/>
    <m/>
    <m/>
    <m/>
    <s v="SEMESTRAL"/>
    <s v="LICITACION PUBLICA"/>
    <x v="3"/>
    <x v="711"/>
  </r>
  <r>
    <x v="31"/>
    <x v="710"/>
    <s v="Unidad"/>
    <n v="20"/>
    <n v="20"/>
    <n v="20"/>
    <n v="20"/>
    <n v="80"/>
    <n v="293.82"/>
    <n v="23505.599999999999"/>
    <m/>
    <m/>
    <m/>
    <m/>
    <s v="SEMESTRAL"/>
    <s v="LICITACION PUBLICA"/>
    <x v="3"/>
    <x v="712"/>
  </r>
  <r>
    <x v="31"/>
    <x v="711"/>
    <s v="Unidad"/>
    <n v="13"/>
    <n v="13"/>
    <n v="13"/>
    <n v="11"/>
    <n v="50"/>
    <n v="177"/>
    <n v="8850"/>
    <m/>
    <m/>
    <m/>
    <m/>
    <s v="SEMESTRAL"/>
    <s v="LICITACION PUBLICA"/>
    <x v="3"/>
    <x v="713"/>
  </r>
  <r>
    <x v="31"/>
    <x v="712"/>
    <s v="Unidad"/>
    <n v="1"/>
    <n v="1"/>
    <n v="1"/>
    <n v="2"/>
    <n v="5"/>
    <n v="85"/>
    <n v="425"/>
    <m/>
    <m/>
    <m/>
    <m/>
    <s v="SEMESTRAL"/>
    <s v="LICITACION PUBLICA"/>
    <x v="3"/>
    <x v="714"/>
  </r>
  <r>
    <x v="31"/>
    <x v="713"/>
    <s v="Unidad"/>
    <n v="13"/>
    <n v="13"/>
    <n v="13"/>
    <n v="11"/>
    <n v="50"/>
    <n v="182.9"/>
    <n v="9145"/>
    <m/>
    <m/>
    <m/>
    <m/>
    <s v="SEMESTRAL"/>
    <s v="LICITACION PUBLICA"/>
    <x v="3"/>
    <x v="715"/>
  </r>
  <r>
    <x v="31"/>
    <x v="714"/>
    <s v="Unidad"/>
    <n v="13"/>
    <n v="13"/>
    <n v="13"/>
    <n v="11"/>
    <n v="50"/>
    <n v="182.9"/>
    <n v="9145"/>
    <m/>
    <m/>
    <m/>
    <m/>
    <s v="SEMESTRAL"/>
    <s v="LICITACION PUBLICA"/>
    <x v="3"/>
    <x v="716"/>
  </r>
  <r>
    <x v="31"/>
    <x v="715"/>
    <s v="Unidad"/>
    <n v="25"/>
    <n v="25"/>
    <n v="25"/>
    <n v="25"/>
    <n v="100"/>
    <n v="125.28"/>
    <n v="12528"/>
    <m/>
    <m/>
    <m/>
    <m/>
    <s v="SEMESTRAL"/>
    <s v="LICITACION PUBLICA"/>
    <x v="3"/>
    <x v="717"/>
  </r>
  <r>
    <x v="31"/>
    <x v="716"/>
    <s v="Unidad"/>
    <n v="3"/>
    <n v="3"/>
    <n v="3"/>
    <n v="1"/>
    <n v="10"/>
    <n v="324.8"/>
    <n v="3248"/>
    <m/>
    <m/>
    <m/>
    <m/>
    <s v="SEMESTRAL"/>
    <s v="LICITACION PUBLICA"/>
    <x v="3"/>
    <x v="718"/>
  </r>
  <r>
    <x v="31"/>
    <x v="717"/>
    <s v="Unidad"/>
    <n v="75"/>
    <n v="75"/>
    <n v="75"/>
    <n v="75"/>
    <n v="300"/>
    <n v="120.36"/>
    <n v="36108"/>
    <m/>
    <m/>
    <m/>
    <m/>
    <s v="SEMESTRAL"/>
    <s v="LICITACION PUBLICA"/>
    <x v="3"/>
    <x v="719"/>
  </r>
  <r>
    <x v="31"/>
    <x v="718"/>
    <s v="Unidad"/>
    <n v="53"/>
    <n v="53"/>
    <n v="53"/>
    <n v="53"/>
    <n v="212"/>
    <n v="123.9"/>
    <n v="26266.800000000003"/>
    <m/>
    <m/>
    <m/>
    <m/>
    <s v="SEMESTRAL"/>
    <s v="LICITACION PUBLICA"/>
    <x v="3"/>
    <x v="720"/>
  </r>
  <r>
    <x v="31"/>
    <x v="719"/>
    <s v="Unidad"/>
    <n v="24"/>
    <n v="24"/>
    <n v="24"/>
    <n v="22"/>
    <n v="94"/>
    <n v="120.36"/>
    <n v="11313.84"/>
    <m/>
    <m/>
    <m/>
    <m/>
    <s v="SEMESTRAL"/>
    <s v="LICITACION PUBLICA"/>
    <x v="3"/>
    <x v="721"/>
  </r>
  <r>
    <x v="31"/>
    <x v="720"/>
    <s v="Unidad"/>
    <n v="1550"/>
    <n v="1550"/>
    <n v="1550"/>
    <n v="1550"/>
    <n v="6200"/>
    <n v="61.97"/>
    <n v="384214"/>
    <m/>
    <m/>
    <m/>
    <m/>
    <s v="SEMESTRAL"/>
    <s v="LICITACION PUBLICA"/>
    <x v="3"/>
    <x v="722"/>
  </r>
  <r>
    <x v="31"/>
    <x v="721"/>
    <s v="Unidad"/>
    <n v="1"/>
    <n v="1"/>
    <n v="1"/>
    <n v="0"/>
    <n v="3"/>
    <n v="118.32"/>
    <n v="354.96"/>
    <m/>
    <m/>
    <m/>
    <m/>
    <s v="SEMESTRAL"/>
    <s v="LICITACION PUBLICA"/>
    <x v="3"/>
    <x v="723"/>
  </r>
  <r>
    <x v="31"/>
    <x v="722"/>
    <s v="Unidad"/>
    <n v="33"/>
    <n v="33"/>
    <n v="33"/>
    <n v="32"/>
    <n v="131"/>
    <n v="158.71"/>
    <n v="20791.010000000002"/>
    <m/>
    <m/>
    <m/>
    <m/>
    <s v="SEMESTRAL"/>
    <s v="LICITACION PUBLICA"/>
    <x v="3"/>
    <x v="724"/>
  </r>
  <r>
    <x v="31"/>
    <x v="723"/>
    <s v="Unidad"/>
    <n v="13"/>
    <n v="13"/>
    <n v="13"/>
    <n v="11"/>
    <n v="50"/>
    <n v="224.2"/>
    <n v="11210"/>
    <m/>
    <m/>
    <m/>
    <m/>
    <s v="SEMESTRAL"/>
    <s v="LICITACION PUBLICA"/>
    <x v="3"/>
    <x v="725"/>
  </r>
  <r>
    <x v="31"/>
    <x v="724"/>
    <s v="Paquete"/>
    <n v="3000"/>
    <n v="3000"/>
    <n v="3000"/>
    <n v="3000"/>
    <n v="12000"/>
    <n v="1156.9000000000001"/>
    <n v="13882800.000000002"/>
    <m/>
    <m/>
    <m/>
    <m/>
    <s v="SEMESTRAL"/>
    <s v="LICITACION PUBLICA"/>
    <x v="3"/>
    <x v="726"/>
  </r>
  <r>
    <x v="31"/>
    <x v="725"/>
    <s v="Paquete"/>
    <n v="1600"/>
    <n v="1600"/>
    <n v="1600"/>
    <n v="1600"/>
    <n v="6400"/>
    <n v="2053.1999999999998"/>
    <n v="13140479.999999998"/>
    <m/>
    <m/>
    <m/>
    <m/>
    <s v="SEMESTRAL"/>
    <s v="LICITACION PUBLICA"/>
    <x v="3"/>
    <x v="727"/>
  </r>
  <r>
    <x v="31"/>
    <x v="726"/>
    <s v="Unidad"/>
    <n v="60000"/>
    <n v="60000"/>
    <n v="60000"/>
    <n v="60000"/>
    <n v="240000"/>
    <n v="3.84"/>
    <n v="921600"/>
    <m/>
    <m/>
    <m/>
    <m/>
    <s v="SEMESTRAL"/>
    <s v="LICITACION PUBLICA"/>
    <x v="3"/>
    <x v="728"/>
  </r>
  <r>
    <x v="31"/>
    <x v="727"/>
    <s v="Paquete"/>
    <n v="6"/>
    <n v="6"/>
    <n v="6"/>
    <n v="6"/>
    <n v="24"/>
    <n v="4478.1000000000004"/>
    <n v="107474.40000000001"/>
    <m/>
    <m/>
    <m/>
    <m/>
    <s v="SEMESTRAL"/>
    <s v="LICITACION PUBLICA"/>
    <x v="3"/>
    <x v="729"/>
  </r>
  <r>
    <x v="31"/>
    <x v="728"/>
    <s v="Unidad"/>
    <n v="15"/>
    <n v="15"/>
    <n v="15"/>
    <n v="15"/>
    <n v="60"/>
    <n v="92"/>
    <n v="5520"/>
    <m/>
    <m/>
    <m/>
    <m/>
    <s v="SEMESTRAL"/>
    <s v="LICITACION PUBLICA"/>
    <x v="3"/>
    <x v="730"/>
  </r>
  <r>
    <x v="31"/>
    <x v="729"/>
    <s v="Unidad"/>
    <n v="1125"/>
    <n v="1125"/>
    <n v="1125"/>
    <n v="1126"/>
    <n v="4501"/>
    <n v="8.57"/>
    <n v="38573.57"/>
    <m/>
    <m/>
    <m/>
    <m/>
    <s v="SEMESTRAL"/>
    <s v="LICITACION PUBLICA"/>
    <x v="3"/>
    <x v="731"/>
  </r>
  <r>
    <x v="31"/>
    <x v="730"/>
    <s v="Unidad"/>
    <n v="175"/>
    <n v="175"/>
    <n v="175"/>
    <n v="175"/>
    <n v="700"/>
    <n v="224.2"/>
    <n v="156940"/>
    <m/>
    <m/>
    <m/>
    <m/>
    <s v="SEMESTRAL"/>
    <s v="LICITACION PUBLICA"/>
    <x v="3"/>
    <x v="732"/>
  </r>
  <r>
    <x v="31"/>
    <x v="731"/>
    <s v="Unidad"/>
    <n v="25"/>
    <n v="25"/>
    <n v="25"/>
    <n v="25"/>
    <n v="100"/>
    <n v="261"/>
    <n v="26100"/>
    <m/>
    <m/>
    <m/>
    <m/>
    <s v="SEMESTRAL"/>
    <s v="LICITACION PUBLICA"/>
    <x v="3"/>
    <x v="733"/>
  </r>
  <r>
    <x v="31"/>
    <x v="732"/>
    <s v="Unidad"/>
    <n v="5000"/>
    <n v="5000"/>
    <n v="5000"/>
    <n v="5000"/>
    <n v="20000"/>
    <n v="5.31"/>
    <n v="106199.99999999999"/>
    <m/>
    <m/>
    <m/>
    <m/>
    <s v="SEMESTRAL"/>
    <s v="LICITACION PUBLICA"/>
    <x v="3"/>
    <x v="734"/>
  </r>
  <r>
    <x v="31"/>
    <x v="733"/>
    <s v="Unidad"/>
    <n v="50"/>
    <n v="50"/>
    <n v="50"/>
    <n v="50"/>
    <n v="200"/>
    <n v="88.74"/>
    <n v="17748"/>
    <m/>
    <m/>
    <m/>
    <m/>
    <s v="SEMESTRAL"/>
    <s v="LICITACION PUBLICA"/>
    <x v="3"/>
    <x v="735"/>
  </r>
  <r>
    <x v="31"/>
    <x v="734"/>
    <s v="Unidad"/>
    <n v="450"/>
    <n v="450"/>
    <n v="450"/>
    <n v="451"/>
    <n v="1801"/>
    <n v="159.30000000000001"/>
    <n v="286899.30000000005"/>
    <m/>
    <m/>
    <m/>
    <m/>
    <s v="SEMESTRAL"/>
    <s v="LICITACION PUBLICA"/>
    <x v="3"/>
    <x v="736"/>
  </r>
  <r>
    <x v="31"/>
    <x v="735"/>
    <s v="Unidad"/>
    <n v="250"/>
    <n v="250"/>
    <n v="250"/>
    <n v="250"/>
    <n v="1000"/>
    <n v="574.20000000000005"/>
    <n v="574200"/>
    <m/>
    <m/>
    <m/>
    <m/>
    <s v="SEMESTRAL"/>
    <s v="LICITACION PUBLICA"/>
    <x v="3"/>
    <x v="737"/>
  </r>
  <r>
    <x v="31"/>
    <x v="736"/>
    <m/>
    <n v="5"/>
    <n v="5"/>
    <n v="5"/>
    <n v="5"/>
    <n v="20"/>
    <n v="255.2"/>
    <n v="5104"/>
    <m/>
    <m/>
    <m/>
    <m/>
    <s v="SEMESTRAL"/>
    <s v="LICITACION PUBLICA"/>
    <x v="3"/>
    <x v="738"/>
  </r>
  <r>
    <x v="31"/>
    <x v="737"/>
    <m/>
    <n v="3"/>
    <n v="3"/>
    <n v="3"/>
    <n v="1"/>
    <n v="10"/>
    <n v="255.2"/>
    <n v="2552"/>
    <m/>
    <m/>
    <m/>
    <m/>
    <s v="SEMESTRAL"/>
    <s v="LICITACION PUBLICA"/>
    <x v="3"/>
    <x v="739"/>
  </r>
  <r>
    <x v="31"/>
    <x v="738"/>
    <s v="Unidad"/>
    <n v="3"/>
    <n v="3"/>
    <n v="3"/>
    <n v="1"/>
    <n v="10"/>
    <n v="197.2"/>
    <n v="1972"/>
    <m/>
    <m/>
    <m/>
    <m/>
    <s v="SEMESTRAL"/>
    <s v="LICITACION PUBLICA"/>
    <x v="3"/>
    <x v="740"/>
  </r>
  <r>
    <x v="31"/>
    <x v="739"/>
    <s v="Unidad"/>
    <n v="93"/>
    <n v="93"/>
    <n v="93"/>
    <n v="91"/>
    <n v="370"/>
    <n v="161.9"/>
    <n v="59903"/>
    <m/>
    <m/>
    <m/>
    <m/>
    <s v="SEMESTRAL"/>
    <s v="LICITACION PUBLICA"/>
    <x v="3"/>
    <x v="741"/>
  </r>
  <r>
    <x v="31"/>
    <x v="740"/>
    <s v="Unidad"/>
    <n v="25"/>
    <n v="25"/>
    <n v="25"/>
    <n v="25"/>
    <n v="100"/>
    <n v="161.9"/>
    <n v="16190"/>
    <m/>
    <m/>
    <m/>
    <m/>
    <s v="SEMESTRAL"/>
    <s v="LICITACION PUBLICA"/>
    <x v="3"/>
    <x v="742"/>
  </r>
  <r>
    <x v="31"/>
    <x v="741"/>
    <s v="Unidad"/>
    <n v="25"/>
    <n v="25"/>
    <n v="25"/>
    <n v="25"/>
    <n v="100"/>
    <n v="161.9"/>
    <n v="16190"/>
    <m/>
    <m/>
    <m/>
    <m/>
    <s v="SEMESTRAL"/>
    <s v="LICITACION PUBLICA"/>
    <x v="3"/>
    <x v="743"/>
  </r>
  <r>
    <x v="31"/>
    <x v="742"/>
    <s v="Unidad"/>
    <n v="25"/>
    <n v="25"/>
    <n v="25"/>
    <n v="25"/>
    <n v="100"/>
    <n v="161.9"/>
    <n v="16190"/>
    <m/>
    <m/>
    <m/>
    <m/>
    <s v="SEMESTRAL"/>
    <s v="LICITACION PUBLICA"/>
    <x v="3"/>
    <x v="744"/>
  </r>
  <r>
    <x v="31"/>
    <x v="743"/>
    <s v="Unidad"/>
    <n v="370"/>
    <n v="370"/>
    <n v="370"/>
    <n v="370"/>
    <n v="1480"/>
    <n v="138.06"/>
    <n v="204328.80000000002"/>
    <m/>
    <m/>
    <m/>
    <m/>
    <s v="SEMESTRAL"/>
    <s v="LICITACION PUBLICA"/>
    <x v="3"/>
    <x v="745"/>
  </r>
  <r>
    <x v="31"/>
    <x v="744"/>
    <s v="Unidad"/>
    <n v="3"/>
    <n v="3"/>
    <n v="3"/>
    <n v="1"/>
    <n v="10"/>
    <n v="750.01"/>
    <n v="7500.1"/>
    <m/>
    <m/>
    <m/>
    <m/>
    <s v="SEMESTRAL"/>
    <s v="LICITACION PUBLICA"/>
    <x v="3"/>
    <x v="746"/>
  </r>
  <r>
    <x v="31"/>
    <x v="745"/>
    <s v="Paquete"/>
    <n v="3000"/>
    <n v="3000"/>
    <n v="3000"/>
    <n v="3000"/>
    <n v="12000"/>
    <n v="814.44"/>
    <n v="9773280"/>
    <m/>
    <m/>
    <m/>
    <m/>
    <s v="SEMESTRAL"/>
    <s v="LICITACION PUBLICA"/>
    <x v="3"/>
    <x v="747"/>
  </r>
  <r>
    <x v="31"/>
    <x v="746"/>
    <s v="Unidad"/>
    <n v="750"/>
    <n v="750"/>
    <n v="750"/>
    <n v="750"/>
    <n v="3000"/>
    <n v="70.8"/>
    <n v="212400"/>
    <m/>
    <m/>
    <m/>
    <m/>
    <s v="SEMESTRAL"/>
    <s v="LICITACION PUBLICA"/>
    <x v="3"/>
    <x v="748"/>
  </r>
  <r>
    <x v="31"/>
    <x v="747"/>
    <s v="Unidad"/>
    <n v="32508"/>
    <n v="32508"/>
    <n v="32508"/>
    <n v="32506"/>
    <n v="130030"/>
    <n v="2.48"/>
    <n v="322474.40000000002"/>
    <m/>
    <m/>
    <m/>
    <m/>
    <s v="SEMESTRAL"/>
    <s v="LICITACION PUBLICA"/>
    <x v="3"/>
    <x v="749"/>
  </r>
  <r>
    <x v="31"/>
    <x v="748"/>
    <s v="Unidad"/>
    <n v="113"/>
    <n v="113"/>
    <n v="113"/>
    <n v="113"/>
    <n v="452"/>
    <n v="522"/>
    <n v="235944"/>
    <m/>
    <m/>
    <m/>
    <m/>
    <s v="SEMESTRAL"/>
    <s v="LICITACION PUBLICA"/>
    <x v="3"/>
    <x v="750"/>
  </r>
  <r>
    <x v="31"/>
    <x v="749"/>
    <s v="Unidad"/>
    <n v="15"/>
    <n v="15"/>
    <n v="15"/>
    <n v="15"/>
    <n v="60"/>
    <n v="261"/>
    <n v="15660"/>
    <m/>
    <m/>
    <m/>
    <m/>
    <s v="SEMESTRAL"/>
    <s v="LICITACION PUBLICA"/>
    <x v="3"/>
    <x v="751"/>
  </r>
  <r>
    <x v="31"/>
    <x v="750"/>
    <s v="Unidad"/>
    <n v="8"/>
    <n v="8"/>
    <n v="8"/>
    <n v="7"/>
    <n v="31"/>
    <n v="255.2"/>
    <n v="7911.2"/>
    <m/>
    <m/>
    <m/>
    <m/>
    <s v="SEMESTRAL"/>
    <s v="LICITACION PUBLICA"/>
    <x v="3"/>
    <x v="752"/>
  </r>
  <r>
    <x v="31"/>
    <x v="751"/>
    <s v="Paquete"/>
    <n v="2"/>
    <n v="2"/>
    <n v="2"/>
    <n v="0"/>
    <n v="6"/>
    <n v="2330.5"/>
    <n v="13983"/>
    <m/>
    <m/>
    <m/>
    <m/>
    <s v="SEMESTRAL"/>
    <s v="LICITACION PUBLICA"/>
    <x v="3"/>
    <x v="753"/>
  </r>
  <r>
    <x v="31"/>
    <x v="752"/>
    <s v="Paquete"/>
    <n v="2"/>
    <n v="2"/>
    <n v="2"/>
    <n v="0"/>
    <n v="6"/>
    <n v="2507.5"/>
    <n v="15045"/>
    <m/>
    <m/>
    <m/>
    <m/>
    <s v="SEMESTRAL"/>
    <s v="LICITACION PUBLICA"/>
    <x v="3"/>
    <x v="754"/>
  </r>
  <r>
    <x v="31"/>
    <x v="753"/>
    <s v="Unidad"/>
    <n v="1"/>
    <n v="0"/>
    <n v="1"/>
    <n v="0"/>
    <n v="2"/>
    <n v="1327.5"/>
    <n v="2655"/>
    <m/>
    <m/>
    <m/>
    <m/>
    <s v="SEMESTRAL"/>
    <s v="LICITACION PUBLICA"/>
    <x v="3"/>
    <x v="755"/>
  </r>
  <r>
    <x v="32"/>
    <x v="754"/>
    <s v="Unidad"/>
    <n v="15"/>
    <n v="15"/>
    <n v="15"/>
    <n v="15"/>
    <n v="60"/>
    <n v="18196.509999999998"/>
    <n v="1091790.5999999999"/>
    <m/>
    <s v="COMPARACIÓN DE PRECIOS"/>
    <m/>
    <m/>
    <s v="TRIMESTRAL"/>
    <m/>
    <x v="14"/>
    <x v="756"/>
  </r>
  <r>
    <x v="32"/>
    <x v="755"/>
    <s v="Unidad"/>
    <n v="82"/>
    <n v="82"/>
    <n v="82"/>
    <n v="80"/>
    <n v="326"/>
    <n v="4425"/>
    <n v="1442550"/>
    <m/>
    <s v="COMPARACIÓN DE PRECIOS"/>
    <m/>
    <m/>
    <s v="TRIMESTRAL"/>
    <m/>
    <x v="14"/>
    <x v="757"/>
  </r>
  <r>
    <x v="32"/>
    <x v="756"/>
    <s v="Unidad"/>
    <n v="16"/>
    <n v="16"/>
    <n v="16"/>
    <n v="15"/>
    <n v="63"/>
    <n v="32277"/>
    <n v="2033451"/>
    <m/>
    <s v="COMPARACIÓN DE PRECIOS"/>
    <m/>
    <m/>
    <s v="TRIMESTRAL"/>
    <m/>
    <x v="14"/>
    <x v="758"/>
  </r>
  <r>
    <x v="32"/>
    <x v="757"/>
    <s v="Unidad"/>
    <n v="1"/>
    <n v="1"/>
    <n v="1"/>
    <n v="0"/>
    <n v="3"/>
    <n v="9918"/>
    <n v="29754"/>
    <m/>
    <s v="COMPARACIÓN DE PRECIOS"/>
    <m/>
    <m/>
    <s v="TRIMESTRAL"/>
    <m/>
    <x v="14"/>
    <x v="759"/>
  </r>
  <r>
    <x v="32"/>
    <x v="758"/>
    <s v="Unidad"/>
    <n v="1"/>
    <n v="1"/>
    <n v="1"/>
    <n v="1"/>
    <n v="4"/>
    <n v="5803"/>
    <n v="23212"/>
    <m/>
    <s v="COMPARACIÓN DE PRECIOS"/>
    <m/>
    <m/>
    <s v="TRIMESTRAL"/>
    <m/>
    <x v="14"/>
    <x v="760"/>
  </r>
  <r>
    <x v="32"/>
    <x v="759"/>
    <s v="Unidad"/>
    <n v="9"/>
    <n v="9"/>
    <n v="9"/>
    <n v="8"/>
    <n v="35"/>
    <n v="7500"/>
    <n v="262500"/>
    <m/>
    <s v="COMPARACIÓN DE PRECIOS"/>
    <m/>
    <m/>
    <s v="TRIMESTRAL"/>
    <m/>
    <x v="14"/>
    <x v="761"/>
  </r>
  <r>
    <x v="32"/>
    <x v="760"/>
    <s v="Unidad"/>
    <m/>
    <n v="100"/>
    <m/>
    <n v="100"/>
    <n v="200"/>
    <n v="200"/>
    <n v="40000"/>
    <n v="1422567.2"/>
    <s v="COMPARACIÓN DE PRECIOS"/>
    <m/>
    <m/>
    <s v="SEMESTRAL"/>
    <m/>
    <x v="14"/>
    <x v="762"/>
  </r>
  <r>
    <x v="32"/>
    <x v="761"/>
    <s v="Unidad"/>
    <n v="8"/>
    <n v="8"/>
    <n v="8"/>
    <n v="6"/>
    <n v="30"/>
    <n v="10485.24"/>
    <n v="314557.2"/>
    <m/>
    <s v="COMPARACIÓN DE PRECIOS"/>
    <m/>
    <m/>
    <s v="TRIMESTRAL"/>
    <m/>
    <x v="14"/>
    <x v="763"/>
  </r>
  <r>
    <x v="32"/>
    <x v="762"/>
    <s v="Unidad"/>
    <n v="0"/>
    <n v="0"/>
    <n v="0"/>
    <n v="1"/>
    <n v="1"/>
    <n v="4250"/>
    <n v="4250"/>
    <m/>
    <s v="COMPARACIÓN DE PRECIOS"/>
    <m/>
    <m/>
    <s v="TRIMESTRAL"/>
    <m/>
    <x v="14"/>
    <x v="764"/>
  </r>
  <r>
    <x v="32"/>
    <x v="763"/>
    <s v="Unidad"/>
    <n v="5"/>
    <n v="5"/>
    <n v="5"/>
    <n v="5"/>
    <n v="20"/>
    <n v="4238"/>
    <n v="84760"/>
    <m/>
    <s v="COMPARACIÓN DE PRECIOS"/>
    <m/>
    <m/>
    <s v="TRIMESTRAL"/>
    <m/>
    <x v="14"/>
    <x v="765"/>
  </r>
  <r>
    <x v="32"/>
    <x v="764"/>
    <s v="Unidad"/>
    <n v="0"/>
    <n v="0"/>
    <n v="0"/>
    <n v="1"/>
    <n v="1"/>
    <n v="90000"/>
    <n v="90000"/>
    <m/>
    <s v="COMPARACIÓN DE PRECIOS"/>
    <m/>
    <m/>
    <s v="TRIMESTRAL"/>
    <m/>
    <x v="14"/>
    <x v="766"/>
  </r>
  <r>
    <x v="32"/>
    <x v="765"/>
    <s v="Unidad"/>
    <n v="0"/>
    <n v="0"/>
    <n v="0"/>
    <n v="1"/>
    <n v="1"/>
    <n v="45000"/>
    <n v="45000"/>
    <m/>
    <s v="COMPARACIÓN DE PRECIOS"/>
    <m/>
    <m/>
    <s v="TRIMESTRAL"/>
    <m/>
    <x v="14"/>
    <x v="767"/>
  </r>
  <r>
    <x v="32"/>
    <x v="766"/>
    <s v="Unidad"/>
    <n v="5"/>
    <n v="5"/>
    <n v="5"/>
    <n v="5"/>
    <n v="20"/>
    <n v="4500"/>
    <n v="90000"/>
    <m/>
    <s v="COMPARACIÓN DE PRECIOS"/>
    <m/>
    <m/>
    <s v="TRIMESTRAL"/>
    <m/>
    <x v="14"/>
    <x v="768"/>
  </r>
  <r>
    <x v="32"/>
    <x v="767"/>
    <s v="Unidad"/>
    <n v="25"/>
    <n v="25"/>
    <n v="25"/>
    <n v="25"/>
    <n v="100"/>
    <n v="3770"/>
    <n v="377000"/>
    <m/>
    <s v="COMPARACIÓN DE PRECIOS"/>
    <m/>
    <m/>
    <s v="TRIMESTRAL"/>
    <m/>
    <x v="14"/>
    <x v="769"/>
  </r>
  <r>
    <x v="32"/>
    <x v="768"/>
    <s v="Unidad"/>
    <n v="25"/>
    <n v="25"/>
    <n v="25"/>
    <n v="25"/>
    <n v="100"/>
    <n v="3770"/>
    <n v="377000"/>
    <m/>
    <s v="COMPARACIÓN DE PRECIOS"/>
    <m/>
    <m/>
    <s v="TRIMESTRAL"/>
    <m/>
    <x v="14"/>
    <x v="770"/>
  </r>
  <r>
    <x v="32"/>
    <x v="769"/>
    <s v="Unidad"/>
    <n v="14"/>
    <n v="14"/>
    <n v="14"/>
    <n v="13"/>
    <n v="55"/>
    <n v="3897.6"/>
    <n v="214368"/>
    <m/>
    <s v="COMPARACIÓN DE PRECIOS"/>
    <m/>
    <m/>
    <s v="TRIMESTRAL"/>
    <m/>
    <x v="14"/>
    <x v="771"/>
  </r>
  <r>
    <x v="32"/>
    <x v="770"/>
    <s v="Unidad"/>
    <n v="13"/>
    <n v="13"/>
    <n v="13"/>
    <n v="11"/>
    <n v="50"/>
    <n v="8328.7999999999993"/>
    <n v="416439.99999999994"/>
    <m/>
    <s v="COMPARACIÓN DE PRECIOS"/>
    <m/>
    <m/>
    <s v="TRIMESTRAL"/>
    <m/>
    <x v="14"/>
    <x v="772"/>
  </r>
  <r>
    <x v="32"/>
    <x v="771"/>
    <s v="Unidad"/>
    <n v="13"/>
    <n v="13"/>
    <n v="13"/>
    <n v="11"/>
    <n v="50"/>
    <n v="1677.88"/>
    <n v="83894"/>
    <m/>
    <s v="COMPARACIÓN DE PRECIOS"/>
    <m/>
    <m/>
    <s v="TRIMESTRAL"/>
    <m/>
    <x v="14"/>
    <x v="773"/>
  </r>
  <r>
    <x v="32"/>
    <x v="772"/>
    <s v="Unidad"/>
    <n v="25"/>
    <n v="25"/>
    <n v="25"/>
    <n v="25"/>
    <n v="100"/>
    <n v="1394.44"/>
    <n v="139444"/>
    <m/>
    <s v="COMPARACIÓN DE PRECIOS"/>
    <m/>
    <m/>
    <s v="TRIMESTRAL"/>
    <m/>
    <x v="14"/>
    <x v="774"/>
  </r>
  <r>
    <x v="32"/>
    <x v="773"/>
    <s v="Unidad"/>
    <n v="18"/>
    <n v="18"/>
    <n v="18"/>
    <n v="16"/>
    <n v="70"/>
    <n v="5603.96"/>
    <n v="392277.2"/>
    <m/>
    <s v="COMPARACIÓN DE PRECIOS"/>
    <m/>
    <m/>
    <s v="TRIMESTRAL"/>
    <m/>
    <x v="14"/>
    <x v="775"/>
  </r>
  <r>
    <x v="32"/>
    <x v="774"/>
    <s v="Unidad"/>
    <n v="10"/>
    <n v="10"/>
    <n v="10"/>
    <n v="10"/>
    <n v="40"/>
    <n v="3600"/>
    <n v="144000"/>
    <m/>
    <s v="COMPARACIÓN DE PRECIOS"/>
    <m/>
    <m/>
    <s v="TRIMESTRAL"/>
    <m/>
    <x v="14"/>
    <x v="776"/>
  </r>
  <r>
    <x v="32"/>
    <x v="775"/>
    <s v="Unidad"/>
    <n v="4"/>
    <n v="4"/>
    <n v="4"/>
    <n v="3"/>
    <n v="15"/>
    <n v="22011"/>
    <n v="330165"/>
    <m/>
    <s v="COMPARACIÓN DE PRECIOS"/>
    <m/>
    <m/>
    <s v="TRIMESTRAL"/>
    <m/>
    <x v="14"/>
    <x v="777"/>
  </r>
  <r>
    <x v="32"/>
    <x v="776"/>
    <s v="Unidad"/>
    <n v="5"/>
    <n v="5"/>
    <n v="5"/>
    <n v="5"/>
    <n v="20"/>
    <n v="12058"/>
    <n v="241160"/>
    <m/>
    <s v="COMPARACIÓN DE PRECIOS"/>
    <m/>
    <m/>
    <s v="TRIMESTRAL"/>
    <m/>
    <x v="14"/>
    <x v="778"/>
  </r>
  <r>
    <x v="32"/>
    <x v="777"/>
    <s v="Unidad"/>
    <n v="68"/>
    <n v="68"/>
    <n v="68"/>
    <n v="66"/>
    <n v="270"/>
    <n v="4250"/>
    <n v="1147500"/>
    <m/>
    <s v="COMPARACIÓN DE PRECIOS"/>
    <m/>
    <m/>
    <s v="TRIMESTRAL"/>
    <m/>
    <x v="14"/>
    <x v="779"/>
  </r>
  <r>
    <x v="32"/>
    <x v="778"/>
    <s v="Unidad"/>
    <n v="6"/>
    <n v="6"/>
    <n v="6"/>
    <n v="7"/>
    <n v="25"/>
    <n v="4250"/>
    <n v="106250"/>
    <m/>
    <s v="COMPARACIÓN DE PRECIOS"/>
    <m/>
    <m/>
    <s v="TRIMESTRAL"/>
    <m/>
    <x v="14"/>
    <x v="780"/>
  </r>
  <r>
    <x v="32"/>
    <x v="779"/>
    <s v="Unidad"/>
    <n v="15"/>
    <n v="15"/>
    <n v="15"/>
    <n v="15"/>
    <n v="60"/>
    <n v="3906"/>
    <n v="234360"/>
    <m/>
    <s v="COMPARACIÓN DE PRECIOS"/>
    <m/>
    <m/>
    <s v="TRIMESTRAL"/>
    <m/>
    <x v="14"/>
    <x v="781"/>
  </r>
  <r>
    <x v="33"/>
    <x v="780"/>
    <s v="Unidad"/>
    <n v="1"/>
    <n v="0"/>
    <n v="1"/>
    <n v="0"/>
    <n v="2"/>
    <n v="154.99"/>
    <n v="309.98"/>
    <m/>
    <s v="COMPRA DIRECTA"/>
    <m/>
    <m/>
    <s v="ANUAL"/>
    <m/>
    <x v="15"/>
    <x v="782"/>
  </r>
  <r>
    <x v="33"/>
    <x v="781"/>
    <s v="Unidad"/>
    <n v="1"/>
    <n v="0"/>
    <n v="0"/>
    <n v="0"/>
    <n v="1"/>
    <n v="50000"/>
    <n v="50000"/>
    <m/>
    <s v="COMPRA DIRECTA"/>
    <m/>
    <m/>
    <s v="ANUAL"/>
    <m/>
    <x v="15"/>
    <x v="783"/>
  </r>
  <r>
    <x v="34"/>
    <x v="782"/>
    <s v="Unidad"/>
    <n v="8"/>
    <n v="8"/>
    <n v="8"/>
    <n v="6"/>
    <n v="30"/>
    <n v="1753378.0868965518"/>
    <n v="52601342.606896549"/>
    <m/>
    <m/>
    <m/>
    <m/>
    <s v="SEMESTRAL"/>
    <s v="LICITACION PUBLICA"/>
    <x v="7"/>
    <x v="784"/>
  </r>
  <r>
    <x v="34"/>
    <x v="783"/>
    <s v="Unidad"/>
    <n v="8"/>
    <n v="8"/>
    <n v="8"/>
    <n v="6"/>
    <n v="30"/>
    <n v="350000"/>
    <n v="10500000"/>
    <m/>
    <m/>
    <m/>
    <m/>
    <s v="SEMESTRAL"/>
    <s v="LICITACION PUBLICA"/>
    <x v="7"/>
    <x v="785"/>
  </r>
  <r>
    <x v="34"/>
    <x v="784"/>
    <s v="Unidad"/>
    <n v="1"/>
    <n v="0"/>
    <n v="0"/>
    <n v="0"/>
    <n v="1"/>
    <n v="1000000"/>
    <n v="1000000"/>
    <m/>
    <m/>
    <m/>
    <m/>
    <s v="SEMESTRAL"/>
    <s v="LICITACION PUBLICA"/>
    <x v="7"/>
    <x v="786"/>
  </r>
  <r>
    <x v="34"/>
    <x v="785"/>
    <s v="Unidad"/>
    <n v="1"/>
    <n v="1"/>
    <n v="1"/>
    <n v="1"/>
    <n v="4"/>
    <n v="1225000"/>
    <n v="4900000"/>
    <m/>
    <m/>
    <m/>
    <m/>
    <s v="SEMESTRAL"/>
    <s v="LICITACION PUBLICA"/>
    <x v="7"/>
    <x v="787"/>
  </r>
  <r>
    <x v="34"/>
    <x v="786"/>
    <s v="Unidad"/>
    <n v="1"/>
    <n v="0"/>
    <n v="0"/>
    <n v="0"/>
    <n v="1"/>
    <n v="615250"/>
    <n v="615250"/>
    <m/>
    <m/>
    <m/>
    <m/>
    <s v="SEMESTRAL"/>
    <s v="LICITACION PUBLICA"/>
    <x v="7"/>
    <x v="788"/>
  </r>
  <r>
    <x v="34"/>
    <x v="787"/>
    <s v="Unidad"/>
    <n v="1"/>
    <n v="0"/>
    <n v="0"/>
    <n v="0"/>
    <n v="1"/>
    <n v="95000"/>
    <n v="95000"/>
    <m/>
    <m/>
    <m/>
    <m/>
    <s v="SEMESTRAL"/>
    <s v="LICITACION PUBLICA"/>
    <x v="7"/>
    <x v="789"/>
  </r>
  <r>
    <x v="34"/>
    <x v="788"/>
    <s v="Unidad"/>
    <n v="6"/>
    <n v="6"/>
    <n v="6"/>
    <n v="7"/>
    <n v="25"/>
    <n v="25000"/>
    <n v="625000"/>
    <m/>
    <m/>
    <m/>
    <m/>
    <s v="SEMESTRAL"/>
    <s v="LICITACION PUBLICA"/>
    <x v="7"/>
    <x v="790"/>
  </r>
  <r>
    <x v="34"/>
    <x v="789"/>
    <s v="Unidad"/>
    <n v="38"/>
    <n v="38"/>
    <n v="38"/>
    <n v="36"/>
    <n v="150"/>
    <n v="1500"/>
    <n v="225000"/>
    <m/>
    <m/>
    <m/>
    <m/>
    <s v="SEMESTRAL"/>
    <s v="LICITACION PUBLICA"/>
    <x v="7"/>
    <x v="791"/>
  </r>
  <r>
    <x v="34"/>
    <x v="790"/>
    <s v="Unidad"/>
    <n v="1"/>
    <n v="0"/>
    <n v="0"/>
    <n v="0"/>
    <n v="1"/>
    <n v="400000"/>
    <n v="400000"/>
    <m/>
    <m/>
    <m/>
    <m/>
    <s v="SEMESTRAL"/>
    <s v="LICITACION PUBLICA"/>
    <x v="7"/>
    <x v="792"/>
  </r>
  <r>
    <x v="34"/>
    <x v="791"/>
    <s v="Unidad"/>
    <n v="1"/>
    <n v="0"/>
    <n v="0"/>
    <n v="0"/>
    <n v="1"/>
    <n v="56000"/>
    <n v="56000"/>
    <m/>
    <m/>
    <m/>
    <m/>
    <s v="SEMESTRAL"/>
    <s v="LICITACION PUBLICA"/>
    <x v="7"/>
    <x v="793"/>
  </r>
  <r>
    <x v="35"/>
    <x v="792"/>
    <s v="Unidad"/>
    <n v="47"/>
    <n v="47"/>
    <n v="47"/>
    <n v="47"/>
    <n v="188"/>
    <n v="17021.276595744679"/>
    <n v="3199999.9999999995"/>
    <n v="3200000"/>
    <s v="COMPARACIÓN DE PRECIOS"/>
    <m/>
    <m/>
    <s v="SEMESTRAL"/>
    <m/>
    <x v="2"/>
    <x v="794"/>
  </r>
  <r>
    <x v="36"/>
    <x v="793"/>
    <s v="Unidad"/>
    <n v="0"/>
    <n v="1400"/>
    <n v="0"/>
    <n v="0"/>
    <n v="1400"/>
    <n v="1000"/>
    <n v="1400000"/>
    <m/>
    <s v="COMPARACIÓN DE PRECIOS"/>
    <m/>
    <m/>
    <s v="ANUAL"/>
    <m/>
    <x v="16"/>
    <x v="795"/>
  </r>
  <r>
    <x v="37"/>
    <x v="794"/>
    <s v="Servicio"/>
    <n v="2"/>
    <n v="3"/>
    <n v="1"/>
    <n v="0"/>
    <n v="6"/>
    <n v="60000"/>
    <n v="360000"/>
    <m/>
    <m/>
    <m/>
    <m/>
    <s v="SEMESTRAL"/>
    <s v="LICITACION PUBLICA"/>
    <x v="17"/>
    <x v="796"/>
  </r>
  <r>
    <x v="37"/>
    <x v="795"/>
    <s v="Servicio"/>
    <n v="1"/>
    <n v="3"/>
    <n v="3"/>
    <n v="2"/>
    <n v="9"/>
    <n v="90000"/>
    <n v="810000"/>
    <m/>
    <m/>
    <m/>
    <m/>
    <s v="SEMESTRAL"/>
    <s v="LICITACION PUBLICA"/>
    <x v="17"/>
    <x v="797"/>
  </r>
  <r>
    <x v="37"/>
    <x v="796"/>
    <s v="Servicio"/>
    <n v="0"/>
    <n v="3"/>
    <n v="3"/>
    <n v="2"/>
    <n v="8"/>
    <n v="60000"/>
    <n v="480000"/>
    <m/>
    <m/>
    <m/>
    <m/>
    <s v="SEMESTRAL"/>
    <s v="LICITACION PUBLICA"/>
    <x v="17"/>
    <x v="798"/>
  </r>
  <r>
    <x v="37"/>
    <x v="797"/>
    <s v="Servicio"/>
    <n v="2"/>
    <n v="3"/>
    <n v="3"/>
    <n v="2"/>
    <n v="10"/>
    <n v="60000"/>
    <n v="600000"/>
    <m/>
    <m/>
    <m/>
    <m/>
    <s v="SEMESTRAL"/>
    <s v="LICITACION PUBLICA"/>
    <x v="17"/>
    <x v="799"/>
  </r>
  <r>
    <x v="37"/>
    <x v="798"/>
    <s v="Servicio"/>
    <n v="12"/>
    <n v="12"/>
    <n v="12"/>
    <n v="12"/>
    <n v="48"/>
    <n v="5000"/>
    <n v="240000"/>
    <m/>
    <m/>
    <m/>
    <m/>
    <s v="SEMESTRAL"/>
    <s v="LICITACION PUBLICA"/>
    <x v="17"/>
    <x v="800"/>
  </r>
  <r>
    <x v="37"/>
    <x v="799"/>
    <s v="Servicio"/>
    <n v="33"/>
    <n v="33"/>
    <n v="33"/>
    <n v="0"/>
    <n v="99"/>
    <n v="15000"/>
    <n v="1485000"/>
    <m/>
    <m/>
    <m/>
    <m/>
    <s v="SEMESTRAL"/>
    <s v="LICITACION PUBLICA"/>
    <x v="17"/>
    <x v="801"/>
  </r>
  <r>
    <x v="37"/>
    <x v="800"/>
    <s v="Unidad/Servicio"/>
    <n v="1"/>
    <n v="0"/>
    <n v="0"/>
    <n v="0"/>
    <n v="1"/>
    <n v="400000"/>
    <n v="400000"/>
    <m/>
    <m/>
    <m/>
    <m/>
    <s v="SEMESTRAL"/>
    <s v="LICITACION PUBLICA"/>
    <x v="17"/>
    <x v="802"/>
  </r>
  <r>
    <x v="37"/>
    <x v="801"/>
    <s v="Unidad/Servicio"/>
    <n v="180"/>
    <n v="0"/>
    <n v="0"/>
    <n v="0"/>
    <n v="180"/>
    <n v="1575"/>
    <n v="283500"/>
    <m/>
    <m/>
    <m/>
    <m/>
    <s v="SEMESTRAL"/>
    <s v="LICITACION PUBLICA"/>
    <x v="17"/>
    <x v="803"/>
  </r>
  <r>
    <x v="37"/>
    <x v="802"/>
    <s v="Unidad/Servicio"/>
    <n v="100"/>
    <n v="100"/>
    <n v="100"/>
    <n v="100"/>
    <n v="400"/>
    <n v="1575"/>
    <n v="630000"/>
    <m/>
    <m/>
    <m/>
    <m/>
    <s v="SEMESTRAL"/>
    <s v="LICITACION PUBLICA"/>
    <x v="17"/>
    <x v="804"/>
  </r>
  <r>
    <x v="37"/>
    <x v="803"/>
    <s v="Unidad/Servicio"/>
    <n v="1"/>
    <n v="0"/>
    <n v="0"/>
    <n v="0"/>
    <n v="1"/>
    <n v="600000"/>
    <n v="600000"/>
    <m/>
    <m/>
    <m/>
    <m/>
    <s v="SEMESTRAL"/>
    <s v="LICITACION PUBLICA"/>
    <x v="17"/>
    <x v="805"/>
  </r>
  <r>
    <x v="37"/>
    <x v="804"/>
    <s v="Unidad"/>
    <n v="0"/>
    <n v="50"/>
    <n v="50"/>
    <n v="75"/>
    <n v="175"/>
    <n v="4500"/>
    <n v="787500"/>
    <m/>
    <m/>
    <m/>
    <m/>
    <s v="SEMESTRAL"/>
    <s v="LICITACION PUBLICA"/>
    <x v="17"/>
    <x v="806"/>
  </r>
  <r>
    <x v="37"/>
    <x v="805"/>
    <s v="Unidad"/>
    <n v="50"/>
    <n v="50"/>
    <n v="50"/>
    <n v="50"/>
    <n v="200"/>
    <n v="3600"/>
    <n v="720000"/>
    <m/>
    <m/>
    <m/>
    <m/>
    <s v="SEMESTRAL"/>
    <s v="LICITACION PUBLICA"/>
    <x v="17"/>
    <x v="807"/>
  </r>
  <r>
    <x v="37"/>
    <x v="806"/>
    <s v="Servicio"/>
    <n v="1"/>
    <n v="0"/>
    <n v="0"/>
    <n v="0"/>
    <n v="1"/>
    <n v="200000"/>
    <n v="200000"/>
    <m/>
    <m/>
    <m/>
    <m/>
    <s v="SEMESTRAL"/>
    <s v="LICITACION PUBLICA"/>
    <x v="17"/>
    <x v="808"/>
  </r>
  <r>
    <x v="37"/>
    <x v="807"/>
    <s v="Unidad"/>
    <n v="10"/>
    <n v="0"/>
    <n v="0"/>
    <n v="0"/>
    <n v="10"/>
    <n v="189000"/>
    <n v="1890000"/>
    <m/>
    <m/>
    <m/>
    <m/>
    <s v="SEMESTRAL"/>
    <s v="LICITACION PUBLICA"/>
    <x v="17"/>
    <x v="809"/>
  </r>
  <r>
    <x v="38"/>
    <x v="808"/>
    <s v="Unidad"/>
    <n v="0"/>
    <n v="0"/>
    <n v="1"/>
    <n v="0"/>
    <n v="1"/>
    <n v="100000"/>
    <n v="100000"/>
    <m/>
    <s v="COMPRA MENOR"/>
    <m/>
    <m/>
    <s v="ANUAL"/>
    <m/>
    <x v="18"/>
    <x v="810"/>
  </r>
  <r>
    <x v="39"/>
    <x v="809"/>
    <s v="Unidad"/>
    <n v="2"/>
    <n v="0"/>
    <n v="0"/>
    <n v="0"/>
    <n v="2"/>
    <n v="67500"/>
    <n v="135000"/>
    <m/>
    <s v="COMPARACIÓN DE PRECIOS"/>
    <m/>
    <m/>
    <s v="SEMESTRAL"/>
    <m/>
    <x v="19"/>
    <x v="811"/>
  </r>
  <r>
    <x v="39"/>
    <x v="810"/>
    <s v="Unidad"/>
    <n v="0"/>
    <n v="2"/>
    <n v="0"/>
    <n v="0"/>
    <n v="2"/>
    <n v="28000"/>
    <n v="56000"/>
    <m/>
    <s v="COMPARACIÓN DE PRECIOS"/>
    <m/>
    <m/>
    <s v="SEMESTRAL"/>
    <m/>
    <x v="19"/>
    <x v="812"/>
  </r>
  <r>
    <x v="39"/>
    <x v="811"/>
    <s v="Unidad"/>
    <n v="0"/>
    <n v="1"/>
    <n v="1"/>
    <n v="0"/>
    <n v="2"/>
    <n v="10000"/>
    <n v="20000"/>
    <m/>
    <s v="COMPARACIÓN DE PRECIOS"/>
    <m/>
    <m/>
    <s v="SEMESTRAL"/>
    <m/>
    <x v="19"/>
    <x v="813"/>
  </r>
  <r>
    <x v="39"/>
    <x v="812"/>
    <s v="Unidad"/>
    <n v="0"/>
    <n v="2"/>
    <n v="2"/>
    <n v="2"/>
    <n v="6"/>
    <n v="10000"/>
    <n v="60000"/>
    <m/>
    <s v="COMPARACIÓN DE PRECIOS"/>
    <m/>
    <m/>
    <s v="SEMESTRAL"/>
    <m/>
    <x v="19"/>
    <x v="814"/>
  </r>
  <r>
    <x v="39"/>
    <x v="813"/>
    <s v="Unidad"/>
    <n v="0"/>
    <n v="2"/>
    <n v="1"/>
    <n v="0"/>
    <n v="3"/>
    <n v="100000"/>
    <n v="300000"/>
    <m/>
    <s v="COMPARACIÓN DE PRECIOS"/>
    <m/>
    <m/>
    <s v="SEMESTRAL"/>
    <m/>
    <x v="19"/>
    <x v="815"/>
  </r>
  <r>
    <x v="39"/>
    <x v="814"/>
    <s v="Unidad"/>
    <n v="0"/>
    <n v="3"/>
    <n v="0"/>
    <n v="0"/>
    <n v="3"/>
    <n v="67500"/>
    <n v="202500"/>
    <m/>
    <s v="COMPARACIÓN DE PRECIOS"/>
    <m/>
    <m/>
    <s v="SEMESTRAL"/>
    <m/>
    <x v="19"/>
    <x v="816"/>
  </r>
  <r>
    <x v="40"/>
    <x v="815"/>
    <s v="Unidad"/>
    <n v="689"/>
    <n v="689"/>
    <n v="689"/>
    <n v="687"/>
    <n v="2754"/>
    <n v="142"/>
    <n v="391068"/>
    <m/>
    <s v="COMPRA MENOR"/>
    <m/>
    <m/>
    <s v="SEMESTRAL"/>
    <m/>
    <x v="20"/>
    <x v="817"/>
  </r>
  <r>
    <x v="40"/>
    <x v="816"/>
    <s v="Unidad"/>
    <n v="1654"/>
    <n v="1654"/>
    <n v="1654"/>
    <n v="1655"/>
    <n v="6617"/>
    <n v="39"/>
    <n v="258063"/>
    <m/>
    <s v="COMPRA MENOR"/>
    <m/>
    <m/>
    <s v="SEMESTRAL"/>
    <m/>
    <x v="20"/>
    <x v="818"/>
  </r>
  <r>
    <x v="40"/>
    <x v="817"/>
    <s v="Paquete"/>
    <n v="338"/>
    <n v="338"/>
    <n v="338"/>
    <n v="339"/>
    <n v="1353"/>
    <n v="132.46"/>
    <n v="179218.38"/>
    <m/>
    <s v="COMPRA MENOR"/>
    <m/>
    <m/>
    <s v="SEMESTRAL"/>
    <m/>
    <x v="20"/>
    <x v="8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multipleFieldFilters="0">
  <location ref="A3:H441" firstHeaderRow="0" firstDataRow="1" firstDataCol="4"/>
  <pivotFields count="18">
    <pivotField axis="axisRow" compact="0" outline="0" showAll="0" defaultSubtota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18">
        <item x="660"/>
        <item x="768"/>
        <item x="767"/>
        <item x="5"/>
        <item x="4"/>
        <item x="228"/>
        <item x="213"/>
        <item x="364"/>
        <item x="613"/>
        <item x="272"/>
        <item x="392"/>
        <item x="12"/>
        <item x="161"/>
        <item x="162"/>
        <item x="163"/>
        <item x="263"/>
        <item x="353"/>
        <item x="351"/>
        <item x="802"/>
        <item x="3"/>
        <item x="816"/>
        <item x="269"/>
        <item x="315"/>
        <item x="316"/>
        <item x="317"/>
        <item x="318"/>
        <item x="319"/>
        <item x="320"/>
        <item x="334"/>
        <item x="87"/>
        <item x="235"/>
        <item x="243"/>
        <item x="234"/>
        <item x="196"/>
        <item x="203"/>
        <item x="197"/>
        <item x="238"/>
        <item x="244"/>
        <item x="239"/>
        <item x="198"/>
        <item x="199"/>
        <item x="237"/>
        <item x="201"/>
        <item x="703"/>
        <item x="61"/>
        <item x="103"/>
        <item x="69"/>
        <item x="71"/>
        <item x="70"/>
        <item x="2"/>
        <item x="647"/>
        <item x="86"/>
        <item x="393"/>
        <item x="127"/>
        <item x="240"/>
        <item x="770"/>
        <item x="769"/>
        <item x="493"/>
        <item x="433"/>
        <item x="763"/>
        <item x="30"/>
        <item x="31"/>
        <item x="795"/>
        <item x="808"/>
        <item x="817"/>
        <item x="164"/>
        <item x="202"/>
        <item x="204"/>
        <item x="441"/>
        <item x="442"/>
        <item x="689"/>
        <item x="688"/>
        <item x="365"/>
        <item x="1"/>
        <item x="128"/>
        <item x="129"/>
        <item x="131"/>
        <item x="157"/>
        <item x="130"/>
        <item x="701"/>
        <item x="59"/>
        <item x="58"/>
        <item x="755"/>
        <item x="342"/>
        <item x="343"/>
        <item x="119"/>
        <item x="709"/>
        <item x="160"/>
        <item x="200"/>
        <item x="251"/>
        <item x="236"/>
        <item x="793"/>
        <item x="165"/>
        <item x="443"/>
        <item x="617"/>
        <item x="286"/>
        <item x="166"/>
        <item x="133"/>
        <item x="132"/>
        <item x="246"/>
        <item x="245"/>
        <item x="205"/>
        <item x="257"/>
        <item x="206"/>
        <item x="225"/>
        <item x="258"/>
        <item x="207"/>
        <item x="208"/>
        <item x="223"/>
        <item x="619"/>
        <item x="366"/>
        <item x="367"/>
        <item x="368"/>
        <item x="747"/>
        <item x="735"/>
        <item x="753"/>
        <item x="431"/>
        <item x="159"/>
        <item x="260"/>
        <item x="266"/>
        <item x="359"/>
        <item x="134"/>
        <item x="815"/>
        <item x="28"/>
        <item x="229"/>
        <item x="20"/>
        <item x="389"/>
        <item x="78"/>
        <item x="241"/>
        <item x="210"/>
        <item x="211"/>
        <item x="259"/>
        <item x="226"/>
        <item x="805"/>
        <item x="98"/>
        <item x="509"/>
        <item x="53"/>
        <item x="52"/>
        <item x="50"/>
        <item x="696"/>
        <item x="232"/>
        <item x="394"/>
        <item x="395"/>
        <item x="233"/>
        <item x="231"/>
        <item x="209"/>
        <item x="135"/>
        <item x="136"/>
        <item x="614"/>
        <item x="287"/>
        <item x="288"/>
        <item x="290"/>
        <item x="289"/>
        <item x="291"/>
        <item x="512"/>
        <item x="593"/>
        <item x="511"/>
        <item x="739"/>
        <item x="741"/>
        <item x="742"/>
        <item x="740"/>
        <item x="531"/>
        <item x="444"/>
        <item x="532"/>
        <item x="731"/>
        <item x="596"/>
        <item x="758"/>
        <item x="698"/>
        <item x="445"/>
        <item x="118"/>
        <item x="167"/>
        <item x="620"/>
        <item x="96"/>
        <item x="621"/>
        <item x="622"/>
        <item x="446"/>
        <item x="137"/>
        <item x="138"/>
        <item x="139"/>
        <item x="140"/>
        <item x="813"/>
        <item x="806"/>
        <item x="809"/>
        <item x="697"/>
        <item x="168"/>
        <item x="396"/>
        <item x="270"/>
        <item x="141"/>
        <item x="89"/>
        <item x="447"/>
        <item x="292"/>
        <item x="612"/>
        <item x="515"/>
        <item x="448"/>
        <item x="68"/>
        <item x="557"/>
        <item x="293"/>
        <item x="449"/>
        <item x="451"/>
        <item x="450"/>
        <item x="67"/>
        <item x="500"/>
        <item x="117"/>
        <item x="104"/>
        <item x="452"/>
        <item x="544"/>
        <item x="574"/>
        <item x="545"/>
        <item x="598"/>
        <item x="528"/>
        <item x="587"/>
        <item x="588"/>
        <item x="501"/>
        <item x="453"/>
        <item x="314"/>
        <item x="643"/>
        <item x="623"/>
        <item x="169"/>
        <item x="115"/>
        <item x="398"/>
        <item x="324"/>
        <item x="323"/>
        <item x="322"/>
        <item x="321"/>
        <item x="326"/>
        <item x="325"/>
        <item x="327"/>
        <item x="328"/>
        <item x="345"/>
        <item x="346"/>
        <item x="347"/>
        <item x="330"/>
        <item x="329"/>
        <item x="331"/>
        <item x="248"/>
        <item x="794"/>
        <item x="294"/>
        <item x="332"/>
        <item x="295"/>
        <item x="273"/>
        <item x="399"/>
        <item x="670"/>
        <item x="704"/>
        <item x="60"/>
        <item x="397"/>
        <item x="454"/>
        <item x="142"/>
        <item x="94"/>
        <item x="296"/>
        <item x="762"/>
        <item x="85"/>
        <item x="640"/>
        <item x="533"/>
        <item x="99"/>
        <item x="669"/>
        <item x="677"/>
        <item x="678"/>
        <item x="682"/>
        <item x="81"/>
        <item x="683"/>
        <item x="671"/>
        <item x="757"/>
        <item x="756"/>
        <item x="212"/>
        <item x="633"/>
        <item x="400"/>
        <item x="170"/>
        <item x="624"/>
        <item x="642"/>
        <item x="601"/>
        <item x="356"/>
        <item x="252"/>
        <item x="810"/>
        <item x="143"/>
        <item x="144"/>
        <item x="145"/>
        <item x="158"/>
        <item x="146"/>
        <item x="126"/>
        <item x="123"/>
        <item x="192"/>
        <item x="193"/>
        <item x="369"/>
        <item x="456"/>
        <item x="455"/>
        <item x="426"/>
        <item x="514"/>
        <item x="255"/>
        <item x="214"/>
        <item x="759"/>
        <item x="358"/>
        <item x="360"/>
        <item x="361"/>
        <item x="122"/>
        <item x="600"/>
        <item x="772"/>
        <item x="771"/>
        <item x="651"/>
        <item x="636"/>
        <item x="401"/>
        <item x="773"/>
        <item x="774"/>
        <item x="101"/>
        <item x="691"/>
        <item x="0"/>
        <item x="427"/>
        <item x="529"/>
        <item x="595"/>
        <item x="510"/>
        <item x="638"/>
        <item x="370"/>
        <item x="599"/>
        <item x="664"/>
        <item x="663"/>
        <item x="661"/>
        <item x="602"/>
        <item x="420"/>
        <item x="84"/>
        <item x="422"/>
        <item x="423"/>
        <item x="702"/>
        <item x="616"/>
        <item x="615"/>
        <item x="507"/>
        <item x="506"/>
        <item x="504"/>
        <item x="25"/>
        <item x="607"/>
        <item x="609"/>
        <item x="281"/>
        <item x="274"/>
        <item x="283"/>
        <item x="275"/>
        <item x="276"/>
        <item x="277"/>
        <item x="271"/>
        <item x="278"/>
        <item x="279"/>
        <item x="280"/>
        <item x="298"/>
        <item x="297"/>
        <item x="299"/>
        <item x="282"/>
        <item x="336"/>
        <item x="339"/>
        <item x="100"/>
        <item x="93"/>
        <item x="79"/>
        <item x="32"/>
        <item x="27"/>
        <item x="734"/>
        <item x="45"/>
        <item x="371"/>
        <item x="116"/>
        <item x="749"/>
        <item x="730"/>
        <item x="750"/>
        <item x="733"/>
        <item x="230"/>
        <item x="357"/>
        <item x="668"/>
        <item x="666"/>
        <item x="627"/>
        <item x="751"/>
        <item x="752"/>
        <item x="745"/>
        <item x="724"/>
        <item x="725"/>
        <item x="626"/>
        <item x="637"/>
        <item x="300"/>
        <item x="215"/>
        <item x="216"/>
        <item x="618"/>
        <item x="217"/>
        <item x="457"/>
        <item x="458"/>
        <item x="459"/>
        <item x="460"/>
        <item x="534"/>
        <item x="461"/>
        <item x="147"/>
        <item x="673"/>
        <item x="658"/>
        <item x="648"/>
        <item x="649"/>
        <item x="80"/>
        <item x="634"/>
        <item x="148"/>
        <item x="149"/>
        <item x="462"/>
        <item x="746"/>
        <item x="502"/>
        <item x="788"/>
        <item x="372"/>
        <item x="608"/>
        <item x="606"/>
        <item x="791"/>
        <item x="219"/>
        <item x="254"/>
        <item x="754"/>
        <item x="812"/>
        <item x="628"/>
        <item x="646"/>
        <item x="629"/>
        <item x="630"/>
        <item x="428"/>
        <item x="692"/>
        <item x="51"/>
        <item x="63"/>
        <item x="62"/>
        <item x="73"/>
        <item x="74"/>
        <item x="75"/>
        <item x="172"/>
        <item x="171"/>
        <item x="173"/>
        <item x="44"/>
        <item x="33"/>
        <item x="220"/>
        <item x="222"/>
        <item x="631"/>
        <item x="463"/>
        <item x="464"/>
        <item x="465"/>
        <item x="466"/>
        <item x="402"/>
        <item x="403"/>
        <item x="761"/>
        <item x="760"/>
        <item x="34"/>
        <item x="35"/>
        <item x="744"/>
        <item x="780"/>
        <item x="36"/>
        <item x="807"/>
        <item x="804"/>
        <item x="605"/>
        <item x="667"/>
        <item x="107"/>
        <item x="105"/>
        <item x="106"/>
        <item x="108"/>
        <item x="109"/>
        <item x="632"/>
        <item x="625"/>
        <item x="175"/>
        <item x="174"/>
        <item x="176"/>
        <item x="177"/>
        <item x="178"/>
        <item x="88"/>
        <item x="404"/>
        <item x="301"/>
        <item x="653"/>
        <item x="654"/>
        <item x="798"/>
        <item x="799"/>
        <item x="792"/>
        <item x="468"/>
        <item x="469"/>
        <item x="521"/>
        <item x="520"/>
        <item x="526"/>
        <item x="525"/>
        <item x="523"/>
        <item x="522"/>
        <item x="470"/>
        <item x="65"/>
        <item x="66"/>
        <item x="64"/>
        <item x="24"/>
        <item x="37"/>
        <item x="90"/>
        <item x="91"/>
        <item x="92"/>
        <item x="121"/>
        <item x="405"/>
        <item x="467"/>
        <item x="341"/>
        <item x="781"/>
        <item x="575"/>
        <item x="150"/>
        <item x="784"/>
        <item x="582"/>
        <item x="594"/>
        <item x="543"/>
        <item x="576"/>
        <item x="540"/>
        <item x="513"/>
        <item x="527"/>
        <item x="555"/>
        <item x="194"/>
        <item x="674"/>
        <item x="765"/>
        <item x="302"/>
        <item x="662"/>
        <item x="354"/>
        <item x="814"/>
        <item x="363"/>
        <item x="355"/>
        <item x="350"/>
        <item x="352"/>
        <item x="54"/>
        <item x="705"/>
        <item x="55"/>
        <item x="9"/>
        <item x="8"/>
        <item x="10"/>
        <item x="11"/>
        <item x="7"/>
        <item x="775"/>
        <item x="776"/>
        <item x="665"/>
        <item x="764"/>
        <item x="77"/>
        <item x="76"/>
        <item x="603"/>
        <item x="406"/>
        <item x="373"/>
        <item x="374"/>
        <item x="375"/>
        <item x="56"/>
        <item x="102"/>
        <item x="95"/>
        <item x="656"/>
        <item x="659"/>
        <item x="695"/>
        <item x="17"/>
        <item x="439"/>
        <item x="435"/>
        <item x="438"/>
        <item x="23"/>
        <item x="15"/>
        <item x="706"/>
        <item x="727"/>
        <item x="29"/>
        <item x="16"/>
        <item x="18"/>
        <item x="22"/>
        <item x="408"/>
        <item x="407"/>
        <item x="563"/>
        <item x="538"/>
        <item x="13"/>
        <item x="14"/>
        <item x="524"/>
        <item x="471"/>
        <item x="179"/>
        <item x="635"/>
        <item x="57"/>
        <item x="256"/>
        <item x="376"/>
        <item x="377"/>
        <item x="379"/>
        <item x="378"/>
        <item x="381"/>
        <item x="790"/>
        <item x="380"/>
        <item x="72"/>
        <item x="581"/>
        <item x="382"/>
        <item x="110"/>
        <item x="568"/>
        <item x="434"/>
        <item x="530"/>
        <item x="409"/>
        <item x="410"/>
        <item x="411"/>
        <item x="120"/>
        <item x="151"/>
        <item x="496"/>
        <item x="680"/>
        <item x="686"/>
        <item x="685"/>
        <item x="432"/>
        <item x="748"/>
        <item x="472"/>
        <item x="82"/>
        <item x="498"/>
        <item x="429"/>
        <item x="687"/>
        <item x="383"/>
        <item x="38"/>
        <item x="303"/>
        <item x="195"/>
        <item x="610"/>
        <item x="611"/>
        <item x="785"/>
        <item x="782"/>
        <item x="783"/>
        <item x="125"/>
        <item x="349"/>
        <item x="412"/>
        <item x="413"/>
        <item x="639"/>
        <item x="191"/>
        <item x="124"/>
        <item x="473"/>
        <item x="221"/>
        <item x="180"/>
        <item x="153"/>
        <item x="152"/>
        <item x="801"/>
        <item x="800"/>
        <item x="803"/>
        <item x="497"/>
        <item x="475"/>
        <item x="476"/>
        <item x="474"/>
        <item x="440"/>
        <item x="362"/>
        <item x="111"/>
        <item x="181"/>
        <item x="437"/>
        <item x="267"/>
        <item x="253"/>
        <item x="43"/>
        <item x="218"/>
        <item x="436"/>
        <item x="384"/>
        <item x="604"/>
        <item x="477"/>
        <item x="499"/>
        <item x="536"/>
        <item x="549"/>
        <item x="333"/>
        <item x="385"/>
        <item x="386"/>
        <item x="589"/>
        <item x="508"/>
        <item x="789"/>
        <item x="539"/>
        <item x="542"/>
        <item x="478"/>
        <item x="797"/>
        <item x="337"/>
        <item x="340"/>
        <item x="796"/>
        <item x="786"/>
        <item x="787"/>
        <item x="19"/>
        <item x="657"/>
        <item x="547"/>
        <item x="548"/>
        <item x="97"/>
        <item x="414"/>
        <item x="415"/>
        <item x="777"/>
        <item x="778"/>
        <item x="779"/>
        <item x="766"/>
        <item x="348"/>
        <item x="40"/>
        <item x="41"/>
        <item x="39"/>
        <item x="707"/>
        <item x="42"/>
        <item x="21"/>
        <item x="416"/>
        <item x="261"/>
        <item x="344"/>
        <item x="264"/>
        <item x="681"/>
        <item x="417"/>
        <item x="479"/>
        <item x="708"/>
        <item x="641"/>
        <item x="535"/>
        <item x="480"/>
        <item x="811"/>
        <item x="710"/>
        <item x="713"/>
        <item x="714"/>
        <item x="728"/>
        <item x="712"/>
        <item x="743"/>
        <item x="738"/>
        <item x="737"/>
        <item x="736"/>
        <item x="711"/>
        <item x="715"/>
        <item x="716"/>
        <item x="717"/>
        <item x="718"/>
        <item x="720"/>
        <item x="719"/>
        <item x="721"/>
        <item x="722"/>
        <item x="723"/>
        <item x="285"/>
        <item x="47"/>
        <item x="49"/>
        <item x="46"/>
        <item x="227"/>
        <item x="250"/>
        <item x="182"/>
        <item x="726"/>
        <item x="732"/>
        <item x="304"/>
        <item x="729"/>
        <item x="418"/>
        <item x="268"/>
        <item x="154"/>
        <item x="155"/>
        <item x="262"/>
        <item x="679"/>
        <item x="690"/>
        <item x="183"/>
        <item x="184"/>
        <item x="305"/>
        <item x="335"/>
        <item x="338"/>
        <item x="83"/>
        <item x="672"/>
        <item x="684"/>
        <item x="306"/>
        <item x="265"/>
        <item x="419"/>
        <item x="676"/>
        <item x="675"/>
        <item x="307"/>
        <item x="6"/>
        <item x="387"/>
        <item x="388"/>
        <item x="503"/>
        <item x="308"/>
        <item x="309"/>
        <item x="185"/>
        <item x="558"/>
        <item x="537"/>
        <item x="482"/>
        <item x="655"/>
        <item x="430"/>
        <item x="391"/>
        <item x="249"/>
        <item x="552"/>
        <item x="541"/>
        <item x="484"/>
        <item x="485"/>
        <item x="505"/>
        <item x="486"/>
        <item x="487"/>
        <item x="516"/>
        <item x="517"/>
        <item x="518"/>
        <item x="519"/>
        <item x="550"/>
        <item x="559"/>
        <item x="560"/>
        <item x="561"/>
        <item x="566"/>
        <item x="565"/>
        <item x="567"/>
        <item x="564"/>
        <item x="562"/>
        <item x="483"/>
        <item x="488"/>
        <item x="551"/>
        <item x="546"/>
        <item x="597"/>
        <item x="570"/>
        <item x="571"/>
        <item x="572"/>
        <item x="573"/>
        <item x="569"/>
        <item x="577"/>
        <item x="578"/>
        <item x="580"/>
        <item x="579"/>
        <item x="583"/>
        <item x="584"/>
        <item x="585"/>
        <item x="586"/>
        <item x="592"/>
        <item x="489"/>
        <item x="556"/>
        <item x="481"/>
        <item x="590"/>
        <item x="494"/>
        <item x="495"/>
        <item x="553"/>
        <item x="490"/>
        <item x="491"/>
        <item x="492"/>
        <item x="591"/>
        <item x="554"/>
        <item x="421"/>
        <item x="114"/>
        <item x="112"/>
        <item x="113"/>
        <item x="48"/>
        <item x="242"/>
        <item x="699"/>
        <item x="310"/>
        <item x="311"/>
        <item x="312"/>
        <item x="187"/>
        <item x="186"/>
        <item x="224"/>
        <item x="700"/>
        <item x="26"/>
        <item x="189"/>
        <item x="190"/>
        <item x="188"/>
        <item x="156"/>
        <item x="313"/>
        <item x="247"/>
        <item x="284"/>
        <item x="694"/>
        <item x="693"/>
        <item x="645"/>
        <item x="652"/>
        <item x="644"/>
        <item x="425"/>
        <item x="650"/>
        <item x="390"/>
        <item x="4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1"/>
        <item x="4"/>
        <item x="2"/>
        <item sd="0" x="7"/>
        <item sd="0" x="6"/>
        <item sd="0" x="8"/>
        <item x="3"/>
        <item x="9"/>
        <item x="10"/>
        <item x="11"/>
        <item x="13"/>
        <item x="20"/>
        <item x="12"/>
        <item x="0"/>
        <item x="14"/>
        <item x="15"/>
        <item x="5"/>
        <item x="18"/>
        <item x="17"/>
        <item x="16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6"/>
    <field x="0"/>
    <field x="17"/>
    <field x="1"/>
  </rowFields>
  <rowItems count="438">
    <i>
      <x/>
      <x v="1"/>
      <x v="2"/>
      <x v="49"/>
    </i>
    <i r="2">
      <x v="3"/>
      <x v="19"/>
    </i>
    <i r="2">
      <x v="4"/>
      <x v="4"/>
    </i>
    <i r="2">
      <x v="5"/>
      <x v="3"/>
    </i>
    <i r="2">
      <x v="6"/>
      <x v="722"/>
    </i>
    <i>
      <x v="1"/>
      <x v="4"/>
      <x v="46"/>
      <x v="693"/>
    </i>
    <i r="2">
      <x v="47"/>
      <x v="691"/>
    </i>
    <i r="2">
      <x v="48"/>
      <x v="791"/>
    </i>
    <i r="2">
      <x v="49"/>
      <x v="692"/>
    </i>
    <i>
      <x v="2"/>
      <x v="2"/>
      <x v="7"/>
      <x v="510"/>
    </i>
    <i r="2">
      <x v="8"/>
      <x v="507"/>
    </i>
    <i r="2">
      <x v="9"/>
      <x v="506"/>
    </i>
    <i r="2">
      <x v="10"/>
      <x v="508"/>
    </i>
    <i r="2">
      <x v="11"/>
      <x v="509"/>
    </i>
    <i r="1">
      <x v="5"/>
      <x v="50"/>
      <x v="138"/>
    </i>
    <i r="2">
      <x v="51"/>
      <x v="408"/>
    </i>
    <i r="2">
      <x v="52"/>
      <x v="137"/>
    </i>
    <i r="2">
      <x v="53"/>
      <x v="136"/>
    </i>
    <i r="2">
      <x v="54"/>
      <x v="503"/>
    </i>
    <i r="2">
      <x v="55"/>
      <x v="505"/>
    </i>
    <i r="1">
      <x v="7"/>
      <x v="58"/>
      <x v="81"/>
    </i>
    <i r="2">
      <x v="59"/>
      <x v="80"/>
    </i>
    <i r="1">
      <x v="35"/>
      <x v="794"/>
      <x v="458"/>
    </i>
    <i>
      <x v="3"/>
    </i>
    <i>
      <x v="4"/>
    </i>
    <i>
      <x v="5"/>
    </i>
    <i>
      <x v="6"/>
      <x v="3"/>
      <x v="12"/>
      <x v="11"/>
    </i>
    <i r="2">
      <x v="13"/>
      <x v="544"/>
    </i>
    <i r="2">
      <x v="14"/>
      <x v="545"/>
    </i>
    <i r="2">
      <x v="15"/>
      <x v="533"/>
    </i>
    <i r="2">
      <x v="16"/>
      <x v="537"/>
    </i>
    <i r="2">
      <x v="17"/>
      <x v="528"/>
    </i>
    <i r="2">
      <x v="18"/>
      <x v="538"/>
    </i>
    <i r="2">
      <x v="19"/>
      <x v="641"/>
    </i>
    <i r="2">
      <x v="20"/>
      <x v="125"/>
    </i>
    <i r="2">
      <x v="21"/>
      <x v="658"/>
    </i>
    <i r="2">
      <x v="22"/>
      <x v="539"/>
    </i>
    <i r="2">
      <x v="23"/>
      <x v="532"/>
    </i>
    <i r="2">
      <x v="24"/>
      <x v="471"/>
    </i>
    <i r="2">
      <x v="25"/>
      <x v="326"/>
    </i>
    <i r="2">
      <x v="26"/>
      <x v="801"/>
    </i>
    <i r="2">
      <x v="27"/>
      <x v="349"/>
    </i>
    <i r="2">
      <x v="28"/>
      <x v="123"/>
    </i>
    <i r="2">
      <x v="29"/>
      <x v="536"/>
    </i>
    <i r="2">
      <x v="30"/>
      <x v="60"/>
    </i>
    <i r="2">
      <x v="31"/>
      <x v="61"/>
    </i>
    <i r="2">
      <x v="32"/>
      <x v="348"/>
    </i>
    <i r="2">
      <x v="33"/>
      <x v="418"/>
    </i>
    <i r="2">
      <x v="34"/>
      <x v="430"/>
    </i>
    <i r="2">
      <x v="35"/>
      <x v="431"/>
    </i>
    <i r="2">
      <x v="36"/>
      <x v="434"/>
    </i>
    <i r="2">
      <x v="37"/>
      <x v="472"/>
    </i>
    <i r="2">
      <x v="38"/>
      <x v="583"/>
    </i>
    <i r="2">
      <x v="39"/>
      <x v="655"/>
    </i>
    <i r="2">
      <x v="40"/>
      <x v="653"/>
    </i>
    <i r="2">
      <x v="41"/>
      <x v="654"/>
    </i>
    <i r="2">
      <x v="42"/>
      <x v="657"/>
    </i>
    <i r="2">
      <x v="43"/>
      <x v="617"/>
    </i>
    <i r="2">
      <x v="44"/>
      <x v="417"/>
    </i>
    <i r="2">
      <x v="45"/>
      <x v="351"/>
    </i>
    <i r="1">
      <x v="19"/>
      <x v="435"/>
      <x v="58"/>
    </i>
    <i r="2">
      <x v="436"/>
      <x v="564"/>
    </i>
    <i r="1">
      <x v="20"/>
      <x v="437"/>
      <x v="530"/>
    </i>
    <i r="2">
      <x v="438"/>
      <x v="619"/>
    </i>
    <i r="2">
      <x v="439"/>
      <x v="614"/>
    </i>
    <i r="2">
      <x v="440"/>
      <x v="531"/>
    </i>
    <i r="2">
      <x v="441"/>
      <x v="529"/>
    </i>
    <i r="2">
      <x v="442"/>
      <x v="610"/>
    </i>
    <i r="2">
      <x v="443"/>
      <x v="68"/>
    </i>
    <i r="2">
      <x v="444"/>
      <x v="69"/>
    </i>
    <i r="2">
      <x v="445"/>
      <x v="93"/>
    </i>
    <i r="2">
      <x v="446"/>
      <x v="162"/>
    </i>
    <i r="2">
      <x v="447"/>
      <x v="168"/>
    </i>
    <i r="2">
      <x v="448"/>
      <x v="175"/>
    </i>
    <i r="2">
      <x v="449"/>
      <x v="189"/>
    </i>
    <i r="2">
      <x v="450"/>
      <x v="193"/>
    </i>
    <i r="2">
      <x v="451"/>
      <x v="197"/>
    </i>
    <i r="2">
      <x v="452"/>
      <x v="199"/>
    </i>
    <i r="2">
      <x v="453"/>
      <x v="198"/>
    </i>
    <i r="2">
      <x v="454"/>
      <x v="204"/>
    </i>
    <i r="2">
      <x v="455"/>
      <x v="213"/>
    </i>
    <i r="2">
      <x v="456"/>
      <x v="245"/>
    </i>
    <i r="2">
      <x v="457"/>
      <x v="284"/>
    </i>
    <i r="2">
      <x v="458"/>
      <x v="283"/>
    </i>
    <i r="2">
      <x v="459"/>
      <x v="375"/>
    </i>
    <i r="2">
      <x v="460"/>
      <x v="376"/>
    </i>
    <i r="2">
      <x v="461"/>
      <x v="377"/>
    </i>
    <i r="2">
      <x v="462"/>
      <x v="378"/>
    </i>
    <i r="2">
      <x v="463"/>
      <x v="380"/>
    </i>
    <i r="2">
      <x v="464"/>
      <x v="390"/>
    </i>
    <i r="2">
      <x v="465"/>
      <x v="422"/>
    </i>
    <i r="2">
      <x v="466"/>
      <x v="423"/>
    </i>
    <i r="2">
      <x v="467"/>
      <x v="424"/>
    </i>
    <i r="2">
      <x v="468"/>
      <x v="425"/>
    </i>
    <i r="2">
      <x v="469"/>
      <x v="478"/>
    </i>
    <i r="2">
      <x v="470"/>
      <x v="459"/>
    </i>
    <i r="2">
      <x v="471"/>
      <x v="460"/>
    </i>
    <i r="2">
      <x v="472"/>
      <x v="467"/>
    </i>
    <i r="2">
      <x v="473"/>
      <x v="547"/>
    </i>
    <i r="2">
      <x v="474"/>
      <x v="577"/>
    </i>
    <i r="2">
      <x v="475"/>
      <x v="598"/>
    </i>
    <i r="2">
      <x v="476"/>
      <x v="609"/>
    </i>
    <i r="2">
      <x v="477"/>
      <x v="607"/>
    </i>
    <i r="2">
      <x v="478"/>
      <x v="608"/>
    </i>
    <i r="2">
      <x v="479"/>
      <x v="622"/>
    </i>
    <i r="2">
      <x v="480"/>
      <x v="634"/>
    </i>
    <i r="2">
      <x v="481"/>
      <x v="665"/>
    </i>
    <i r="2">
      <x v="482"/>
      <x v="669"/>
    </i>
    <i r="2">
      <x v="483"/>
      <x v="777"/>
    </i>
    <i r="2">
      <x v="484"/>
      <x v="731"/>
    </i>
    <i r="2">
      <x v="485"/>
      <x v="756"/>
    </i>
    <i r="2">
      <x v="486"/>
      <x v="738"/>
    </i>
    <i r="2">
      <x v="487"/>
      <x v="739"/>
    </i>
    <i r="2">
      <x v="488"/>
      <x v="741"/>
    </i>
    <i r="2">
      <x v="489"/>
      <x v="742"/>
    </i>
    <i r="2">
      <x v="490"/>
      <x v="757"/>
    </i>
    <i r="2">
      <x v="491"/>
      <x v="775"/>
    </i>
    <i r="2">
      <x v="492"/>
      <x v="782"/>
    </i>
    <i r="2">
      <x v="493"/>
      <x v="783"/>
    </i>
    <i r="2">
      <x v="494"/>
      <x v="784"/>
    </i>
    <i r="2">
      <x v="495"/>
      <x v="57"/>
    </i>
    <i r="2">
      <x v="496"/>
      <x v="779"/>
    </i>
    <i r="2">
      <x v="497"/>
      <x v="780"/>
    </i>
    <i r="2">
      <x v="498"/>
      <x v="571"/>
    </i>
    <i r="2">
      <x v="499"/>
      <x v="606"/>
    </i>
    <i r="2">
      <x v="500"/>
      <x v="579"/>
    </i>
    <i r="2">
      <x v="501"/>
      <x v="623"/>
    </i>
    <i r="2">
      <x v="502"/>
      <x v="201"/>
    </i>
    <i r="2">
      <x v="503"/>
      <x v="212"/>
    </i>
    <i r="2">
      <x v="504"/>
      <x v="392"/>
    </i>
    <i r="2">
      <x v="505"/>
      <x v="725"/>
    </i>
    <i r="2">
      <x v="506"/>
      <x v="325"/>
    </i>
    <i r="2">
      <x v="507"/>
      <x v="740"/>
    </i>
    <i r="2">
      <x v="508"/>
      <x v="324"/>
    </i>
    <i r="2">
      <x v="509"/>
      <x v="323"/>
    </i>
    <i r="2">
      <x v="510"/>
      <x v="630"/>
    </i>
    <i r="2">
      <x v="511"/>
      <x v="135"/>
    </i>
    <i r="2">
      <x v="512"/>
      <x v="308"/>
    </i>
    <i r="2">
      <x v="513"/>
      <x v="156"/>
    </i>
    <i r="2">
      <x v="514"/>
      <x v="154"/>
    </i>
    <i r="2">
      <x v="515"/>
      <x v="489"/>
    </i>
    <i r="2">
      <x v="516"/>
      <x v="286"/>
    </i>
    <i r="2">
      <x v="517"/>
      <x v="192"/>
    </i>
    <i r="2">
      <x v="518"/>
      <x v="743"/>
    </i>
    <i r="2">
      <x v="519"/>
      <x v="744"/>
    </i>
    <i r="2">
      <x v="520"/>
      <x v="745"/>
    </i>
    <i r="2">
      <x v="521"/>
      <x v="746"/>
    </i>
    <i r="2">
      <x v="522"/>
      <x v="462"/>
    </i>
    <i r="2">
      <x v="523"/>
      <x v="461"/>
    </i>
    <i r="2">
      <x v="524"/>
      <x v="466"/>
    </i>
    <i r="2">
      <x v="525"/>
      <x v="465"/>
    </i>
    <i r="2">
      <x v="526"/>
      <x v="546"/>
    </i>
    <i r="2">
      <x v="527"/>
      <x v="464"/>
    </i>
    <i r="2">
      <x v="528"/>
      <x v="463"/>
    </i>
    <i r="2">
      <x v="529"/>
      <x v="490"/>
    </i>
    <i r="2">
      <x v="530"/>
      <x v="209"/>
    </i>
    <i r="2">
      <x v="531"/>
      <x v="306"/>
    </i>
    <i r="2">
      <x v="532"/>
      <x v="565"/>
    </i>
    <i r="2">
      <x v="533"/>
      <x v="161"/>
    </i>
    <i r="2">
      <x v="534"/>
      <x v="163"/>
    </i>
    <i r="2">
      <x v="535"/>
      <x v="252"/>
    </i>
    <i r="2">
      <x v="536"/>
      <x v="379"/>
    </i>
    <i r="2">
      <x v="537"/>
      <x v="668"/>
    </i>
    <i r="2">
      <x v="538"/>
      <x v="624"/>
    </i>
    <i r="2">
      <x v="539"/>
      <x v="730"/>
    </i>
    <i r="2">
      <x v="540"/>
      <x v="543"/>
    </i>
    <i r="2">
      <x v="541"/>
      <x v="632"/>
    </i>
    <i r="2">
      <x v="542"/>
      <x v="488"/>
    </i>
    <i r="2">
      <x v="543"/>
      <x v="737"/>
    </i>
    <i r="2">
      <x v="544"/>
      <x v="633"/>
    </i>
    <i r="2">
      <x v="545"/>
      <x v="486"/>
    </i>
    <i r="2">
      <x v="546"/>
      <x v="205"/>
    </i>
    <i r="2">
      <x v="547"/>
      <x v="207"/>
    </i>
    <i r="2">
      <x v="548"/>
      <x v="759"/>
    </i>
    <i r="2">
      <x v="549"/>
      <x v="643"/>
    </i>
    <i r="2">
      <x v="550"/>
      <x v="644"/>
    </i>
    <i r="2">
      <x v="551"/>
      <x v="625"/>
    </i>
    <i r="2">
      <x v="552"/>
      <x v="747"/>
    </i>
    <i r="2">
      <x v="553"/>
      <x v="758"/>
    </i>
    <i r="2">
      <x v="554"/>
      <x v="736"/>
    </i>
    <i r="2">
      <x v="555"/>
      <x v="781"/>
    </i>
    <i r="2">
      <x v="556"/>
      <x v="786"/>
    </i>
    <i r="2">
      <x v="557"/>
      <x v="491"/>
    </i>
    <i r="2">
      <x v="558"/>
      <x v="776"/>
    </i>
    <i r="2">
      <x v="559"/>
      <x v="195"/>
    </i>
    <i r="2">
      <x v="560"/>
      <x v="729"/>
    </i>
    <i r="2">
      <x v="561"/>
      <x v="748"/>
    </i>
    <i r="2">
      <x v="562"/>
      <x v="749"/>
    </i>
    <i r="2">
      <x v="563"/>
      <x v="750"/>
    </i>
    <i r="2">
      <x v="564"/>
      <x v="755"/>
    </i>
    <i r="2">
      <x v="565"/>
      <x v="542"/>
    </i>
    <i r="2">
      <x v="566"/>
      <x v="754"/>
    </i>
    <i r="2">
      <x v="567"/>
      <x v="752"/>
    </i>
    <i r="2">
      <x v="568"/>
      <x v="751"/>
    </i>
    <i r="2">
      <x v="569"/>
      <x v="753"/>
    </i>
    <i r="2">
      <x v="570"/>
      <x v="563"/>
    </i>
    <i r="2">
      <x v="571"/>
      <x v="765"/>
    </i>
    <i r="2">
      <x v="572"/>
      <x v="761"/>
    </i>
    <i r="2">
      <x v="573"/>
      <x v="762"/>
    </i>
    <i r="2">
      <x v="574"/>
      <x v="763"/>
    </i>
    <i r="2">
      <x v="575"/>
      <x v="764"/>
    </i>
    <i r="2">
      <x v="576"/>
      <x v="206"/>
    </i>
    <i r="2">
      <x v="577"/>
      <x v="481"/>
    </i>
    <i r="2">
      <x v="578"/>
      <x v="487"/>
    </i>
    <i r="2">
      <x v="579"/>
      <x v="766"/>
    </i>
    <i r="2">
      <x v="580"/>
      <x v="767"/>
    </i>
    <i r="2">
      <x v="581"/>
      <x v="769"/>
    </i>
    <i r="2">
      <x v="582"/>
      <x v="768"/>
    </i>
    <i r="2">
      <x v="583"/>
      <x v="560"/>
    </i>
    <i r="2">
      <x v="584"/>
      <x v="484"/>
    </i>
    <i r="2">
      <x v="585"/>
      <x v="770"/>
    </i>
    <i r="2">
      <x v="586"/>
      <x v="771"/>
    </i>
    <i r="2">
      <x v="587"/>
      <x v="772"/>
    </i>
    <i r="2">
      <x v="588"/>
      <x v="773"/>
    </i>
    <i r="2">
      <x v="589"/>
      <x v="210"/>
    </i>
    <i r="2">
      <x v="590"/>
      <x v="211"/>
    </i>
    <i r="2">
      <x v="591"/>
      <x v="629"/>
    </i>
    <i r="2">
      <x v="592"/>
      <x v="778"/>
    </i>
    <i r="2">
      <x v="593"/>
      <x v="785"/>
    </i>
    <i r="2">
      <x v="594"/>
      <x v="774"/>
    </i>
    <i r="2">
      <x v="595"/>
      <x v="155"/>
    </i>
    <i r="2">
      <x v="596"/>
      <x v="485"/>
    </i>
    <i r="2">
      <x v="597"/>
      <x v="307"/>
    </i>
    <i r="2">
      <x v="598"/>
      <x v="165"/>
    </i>
    <i r="2">
      <x v="599"/>
      <x v="760"/>
    </i>
    <i r="2">
      <x v="600"/>
      <x v="208"/>
    </i>
    <i r="2">
      <x v="601"/>
      <x v="311"/>
    </i>
    <i r="1">
      <x v="31"/>
      <x v="708"/>
      <x v="534"/>
    </i>
    <i r="2">
      <x v="709"/>
      <x v="656"/>
    </i>
    <i r="2">
      <x v="710"/>
      <x v="666"/>
    </i>
    <i r="2">
      <x v="711"/>
      <x v="86"/>
    </i>
    <i r="2">
      <x v="712"/>
      <x v="671"/>
    </i>
    <i r="2">
      <x v="713"/>
      <x v="680"/>
    </i>
    <i r="2">
      <x v="714"/>
      <x v="675"/>
    </i>
    <i r="2">
      <x v="715"/>
      <x v="672"/>
    </i>
    <i r="2">
      <x v="716"/>
      <x v="673"/>
    </i>
    <i r="2">
      <x v="717"/>
      <x v="681"/>
    </i>
    <i r="2">
      <x v="718"/>
      <x v="682"/>
    </i>
    <i r="2">
      <x v="719"/>
      <x v="683"/>
    </i>
    <i r="2">
      <x v="720"/>
      <x v="684"/>
    </i>
    <i r="2">
      <x v="721"/>
      <x v="686"/>
    </i>
    <i r="2">
      <x v="722"/>
      <x v="685"/>
    </i>
    <i r="2">
      <x v="723"/>
      <x v="687"/>
    </i>
    <i r="2">
      <x v="724"/>
      <x v="688"/>
    </i>
    <i r="2">
      <x v="725"/>
      <x v="689"/>
    </i>
    <i r="2">
      <x v="726"/>
      <x v="366"/>
    </i>
    <i r="2">
      <x v="727"/>
      <x v="367"/>
    </i>
    <i r="2">
      <x v="728"/>
      <x v="697"/>
    </i>
    <i r="2">
      <x v="729"/>
      <x v="535"/>
    </i>
    <i r="2">
      <x v="730"/>
      <x v="674"/>
    </i>
    <i r="2">
      <x v="731"/>
      <x v="700"/>
    </i>
    <i r="2">
      <x v="732"/>
      <x v="355"/>
    </i>
    <i r="2">
      <x v="733"/>
      <x v="164"/>
    </i>
    <i r="2">
      <x v="734"/>
      <x v="698"/>
    </i>
    <i r="2">
      <x v="735"/>
      <x v="357"/>
    </i>
    <i r="2">
      <x v="736"/>
      <x v="350"/>
    </i>
    <i r="2">
      <x v="737"/>
      <x v="114"/>
    </i>
    <i r="2">
      <x v="738"/>
      <x v="679"/>
    </i>
    <i r="2">
      <x v="739"/>
      <x v="678"/>
    </i>
    <i r="2">
      <x v="740"/>
      <x v="677"/>
    </i>
    <i r="2">
      <x v="741"/>
      <x v="157"/>
    </i>
    <i r="2">
      <x v="742"/>
      <x v="160"/>
    </i>
    <i r="2">
      <x v="743"/>
      <x v="158"/>
    </i>
    <i r="2">
      <x v="744"/>
      <x v="159"/>
    </i>
    <i r="2">
      <x v="745"/>
      <x v="676"/>
    </i>
    <i r="2">
      <x v="746"/>
      <x v="432"/>
    </i>
    <i r="2">
      <x v="747"/>
      <x v="365"/>
    </i>
    <i r="2">
      <x v="748"/>
      <x v="391"/>
    </i>
    <i r="2">
      <x v="749"/>
      <x v="113"/>
    </i>
    <i r="2">
      <x v="750"/>
      <x v="576"/>
    </i>
    <i r="2">
      <x v="751"/>
      <x v="354"/>
    </i>
    <i r="2">
      <x v="752"/>
      <x v="356"/>
    </i>
    <i r="2">
      <x v="753"/>
      <x v="363"/>
    </i>
    <i r="2">
      <x v="754"/>
      <x v="364"/>
    </i>
    <i r="2">
      <x v="755"/>
      <x v="115"/>
    </i>
    <i>
      <x v="7"/>
      <x v="21"/>
      <x v="602"/>
      <x v="294"/>
    </i>
    <i r="1">
      <x v="22"/>
      <x v="603"/>
      <x v="269"/>
    </i>
    <i r="2">
      <x v="604"/>
      <x v="315"/>
    </i>
    <i r="2">
      <x v="605"/>
      <x v="517"/>
    </i>
    <i r="2">
      <x v="606"/>
      <x v="621"/>
    </i>
    <i r="2">
      <x v="607"/>
      <x v="437"/>
    </i>
    <i r="2">
      <x v="608"/>
      <x v="396"/>
    </i>
    <i r="2">
      <x v="609"/>
      <x v="327"/>
    </i>
    <i r="2">
      <x v="610"/>
      <x v="395"/>
    </i>
    <i r="2">
      <x v="611"/>
      <x v="328"/>
    </i>
    <i>
      <x v="8"/>
      <x v="23"/>
      <x v="612"/>
      <x v="586"/>
    </i>
    <i r="2">
      <x v="613"/>
      <x v="587"/>
    </i>
    <i r="2">
      <x v="614"/>
      <x v="191"/>
    </i>
    <i r="2">
      <x v="615"/>
      <x v="8"/>
    </i>
    <i r="1">
      <x v="24"/>
      <x v="616"/>
      <x v="148"/>
    </i>
    <i r="2">
      <x v="617"/>
      <x v="322"/>
    </i>
    <i r="2">
      <x v="618"/>
      <x v="321"/>
    </i>
    <i r="2">
      <x v="619"/>
      <x v="94"/>
    </i>
    <i r="2">
      <x v="620"/>
      <x v="373"/>
    </i>
    <i>
      <x v="9"/>
      <x v="25"/>
      <x v="621"/>
      <x v="109"/>
    </i>
    <i r="2">
      <x v="622"/>
      <x v="171"/>
    </i>
    <i r="2">
      <x v="623"/>
      <x v="173"/>
    </i>
    <i r="2">
      <x v="624"/>
      <x v="174"/>
    </i>
    <i r="2">
      <x v="625"/>
      <x v="216"/>
    </i>
    <i r="2">
      <x v="626"/>
      <x v="267"/>
    </i>
    <i r="2">
      <x v="627"/>
      <x v="445"/>
    </i>
    <i r="2">
      <x v="628"/>
      <x v="368"/>
    </i>
    <i r="2">
      <x v="629"/>
      <x v="362"/>
    </i>
    <i r="2">
      <x v="630"/>
      <x v="402"/>
    </i>
    <i r="2">
      <x v="631"/>
      <x v="404"/>
    </i>
    <i r="2">
      <x v="632"/>
      <x v="405"/>
    </i>
    <i r="2">
      <x v="633"/>
      <x v="421"/>
    </i>
    <i r="2">
      <x v="634"/>
      <x v="444"/>
    </i>
    <i r="2">
      <x v="635"/>
      <x v="264"/>
    </i>
    <i r="2">
      <x v="636"/>
      <x v="387"/>
    </i>
    <i r="2">
      <x v="637"/>
      <x v="549"/>
    </i>
    <i r="2">
      <x v="638"/>
      <x v="298"/>
    </i>
    <i r="2">
      <x v="639"/>
      <x v="369"/>
    </i>
    <i r="2">
      <x v="640"/>
      <x v="309"/>
    </i>
    <i r="2">
      <x v="641"/>
      <x v="595"/>
    </i>
    <i r="2">
      <x v="642"/>
      <x v="251"/>
    </i>
    <i r="2">
      <x v="643"/>
      <x v="667"/>
    </i>
    <i r="2">
      <x v="644"/>
      <x v="268"/>
    </i>
    <i r="2">
      <x v="645"/>
      <x v="215"/>
    </i>
    <i r="2">
      <x v="646"/>
      <x v="813"/>
    </i>
    <i r="2">
      <x v="647"/>
      <x v="811"/>
    </i>
    <i r="2">
      <x v="648"/>
      <x v="403"/>
    </i>
    <i r="2">
      <x v="649"/>
      <x v="50"/>
    </i>
    <i r="2">
      <x v="650"/>
      <x v="384"/>
    </i>
    <i r="2">
      <x v="651"/>
      <x v="385"/>
    </i>
    <i r="2">
      <x v="652"/>
      <x v="815"/>
    </i>
    <i r="2">
      <x v="653"/>
      <x v="297"/>
    </i>
    <i r="2">
      <x v="654"/>
      <x v="812"/>
    </i>
    <i>
      <x v="10"/>
      <x v="28"/>
      <x v="671"/>
      <x v="254"/>
    </i>
    <i r="2">
      <x v="672"/>
      <x v="241"/>
    </i>
    <i r="2">
      <x v="673"/>
      <x v="260"/>
    </i>
    <i r="2">
      <x v="674"/>
      <x v="714"/>
    </i>
    <i r="2">
      <x v="675"/>
      <x v="382"/>
    </i>
    <i r="2">
      <x v="676"/>
      <x v="493"/>
    </i>
    <i r="2">
      <x v="677"/>
      <x v="720"/>
    </i>
    <i r="2">
      <x v="678"/>
      <x v="719"/>
    </i>
    <i r="2">
      <x v="679"/>
      <x v="255"/>
    </i>
    <i r="2">
      <x v="680"/>
      <x v="256"/>
    </i>
    <i r="2">
      <x v="681"/>
      <x v="706"/>
    </i>
    <i r="2">
      <x v="682"/>
      <x v="572"/>
    </i>
    <i r="2">
      <x v="683"/>
      <x v="663"/>
    </i>
    <i r="2">
      <x v="684"/>
      <x v="257"/>
    </i>
    <i r="2">
      <x v="685"/>
      <x v="259"/>
    </i>
    <i r="2">
      <x v="686"/>
      <x v="715"/>
    </i>
    <i r="2">
      <x v="687"/>
      <x v="574"/>
    </i>
    <i r="2">
      <x v="688"/>
      <x v="573"/>
    </i>
    <i r="2">
      <x v="689"/>
      <x v="581"/>
    </i>
    <i r="2">
      <x v="690"/>
      <x v="71"/>
    </i>
    <i r="2">
      <x v="691"/>
      <x v="70"/>
    </i>
    <i r="2">
      <x v="692"/>
      <x v="707"/>
    </i>
    <i r="2">
      <x v="693"/>
      <x v="303"/>
    </i>
    <i r="2">
      <x v="694"/>
      <x v="407"/>
    </i>
    <i r="2">
      <x v="695"/>
      <x v="810"/>
    </i>
    <i r="2">
      <x v="696"/>
      <x v="809"/>
    </i>
    <i>
      <x v="11"/>
      <x v="40"/>
      <x v="817"/>
      <x v="122"/>
    </i>
    <i r="2">
      <x v="818"/>
      <x v="20"/>
    </i>
    <i r="2">
      <x v="819"/>
      <x v="64"/>
    </i>
    <i>
      <x v="12"/>
      <x v="27"/>
      <x v="662"/>
      <x/>
    </i>
    <i r="2">
      <x v="663"/>
      <x v="314"/>
    </i>
    <i r="2">
      <x v="664"/>
      <x v="496"/>
    </i>
    <i r="2">
      <x v="665"/>
      <x v="313"/>
    </i>
    <i r="2">
      <x v="666"/>
      <x v="312"/>
    </i>
    <i r="2">
      <x v="667"/>
      <x v="513"/>
    </i>
    <i r="2">
      <x v="668"/>
      <x v="361"/>
    </i>
    <i r="2">
      <x v="669"/>
      <x v="438"/>
    </i>
    <i r="2">
      <x v="670"/>
      <x v="360"/>
    </i>
    <i>
      <x v="13"/>
      <x/>
      <x/>
      <x v="304"/>
    </i>
    <i r="2">
      <x v="1"/>
      <x v="73"/>
    </i>
    <i r="1">
      <x v="26"/>
      <x v="655"/>
      <x v="454"/>
    </i>
    <i r="2">
      <x v="656"/>
      <x v="455"/>
    </i>
    <i r="2">
      <x v="657"/>
      <x v="732"/>
    </i>
    <i r="2">
      <x v="658"/>
      <x v="525"/>
    </i>
    <i r="2">
      <x v="659"/>
      <x v="642"/>
    </i>
    <i r="2">
      <x v="660"/>
      <x v="383"/>
    </i>
    <i r="2">
      <x v="661"/>
      <x v="526"/>
    </i>
    <i r="1">
      <x v="29"/>
      <x v="697"/>
      <x v="527"/>
    </i>
    <i r="2">
      <x v="698"/>
      <x v="139"/>
    </i>
    <i r="2">
      <x v="699"/>
      <x v="183"/>
    </i>
    <i r="2">
      <x v="700"/>
      <x v="167"/>
    </i>
    <i r="2">
      <x v="701"/>
      <x v="793"/>
    </i>
    <i r="2">
      <x v="702"/>
      <x v="800"/>
    </i>
    <i r="2">
      <x v="703"/>
      <x v="79"/>
    </i>
    <i r="2">
      <x v="704"/>
      <x v="320"/>
    </i>
    <i r="2">
      <x v="705"/>
      <x v="43"/>
    </i>
    <i r="2">
      <x v="706"/>
      <x v="242"/>
    </i>
    <i r="1">
      <x v="30"/>
      <x v="707"/>
      <x v="504"/>
    </i>
    <i>
      <x v="14"/>
      <x v="32"/>
      <x v="756"/>
      <x v="400"/>
    </i>
    <i r="2">
      <x v="757"/>
      <x v="82"/>
    </i>
    <i r="2">
      <x v="758"/>
      <x v="262"/>
    </i>
    <i r="2">
      <x v="759"/>
      <x v="261"/>
    </i>
    <i r="2">
      <x v="760"/>
      <x v="166"/>
    </i>
    <i r="2">
      <x v="761"/>
      <x v="289"/>
    </i>
    <i r="2">
      <x v="762"/>
      <x v="429"/>
    </i>
    <i r="2">
      <x v="763"/>
      <x v="428"/>
    </i>
    <i r="2">
      <x v="764"/>
      <x v="249"/>
    </i>
    <i r="2">
      <x v="765"/>
      <x v="59"/>
    </i>
    <i r="2">
      <x v="766"/>
      <x v="514"/>
    </i>
    <i r="2">
      <x v="767"/>
      <x v="494"/>
    </i>
    <i r="2">
      <x v="768"/>
      <x v="651"/>
    </i>
    <i r="2">
      <x v="769"/>
      <x v="2"/>
    </i>
    <i r="2">
      <x v="770"/>
      <x v="1"/>
    </i>
    <i r="2">
      <x v="771"/>
      <x v="56"/>
    </i>
    <i r="2">
      <x v="772"/>
      <x v="55"/>
    </i>
    <i r="2">
      <x v="773"/>
      <x v="296"/>
    </i>
    <i r="2">
      <x v="774"/>
      <x v="295"/>
    </i>
    <i r="2">
      <x v="775"/>
      <x v="300"/>
    </i>
    <i r="2">
      <x v="776"/>
      <x v="301"/>
    </i>
    <i r="2">
      <x v="777"/>
      <x v="511"/>
    </i>
    <i r="2">
      <x v="778"/>
      <x v="512"/>
    </i>
    <i r="2">
      <x v="779"/>
      <x v="648"/>
    </i>
    <i r="2">
      <x v="780"/>
      <x v="649"/>
    </i>
    <i r="2">
      <x v="781"/>
      <x v="650"/>
    </i>
    <i>
      <x v="15"/>
      <x v="33"/>
      <x v="782"/>
      <x v="433"/>
    </i>
    <i r="2">
      <x v="783"/>
      <x v="480"/>
    </i>
    <i>
      <x v="16"/>
      <x v="6"/>
      <x v="56"/>
      <x v="522"/>
    </i>
    <i>
      <x v="17"/>
      <x v="38"/>
      <x v="810"/>
      <x v="63"/>
    </i>
    <i>
      <x v="18"/>
      <x v="37"/>
      <x v="796"/>
      <x v="235"/>
    </i>
    <i r="2">
      <x v="797"/>
      <x v="62"/>
    </i>
    <i r="2">
      <x v="798"/>
      <x v="638"/>
    </i>
    <i r="2">
      <x v="799"/>
      <x v="635"/>
    </i>
    <i r="2">
      <x v="800"/>
      <x v="456"/>
    </i>
    <i r="2">
      <x v="801"/>
      <x v="457"/>
    </i>
    <i r="2">
      <x v="802"/>
      <x v="604"/>
    </i>
    <i r="2">
      <x v="803"/>
      <x v="603"/>
    </i>
    <i r="2">
      <x v="804"/>
      <x v="18"/>
    </i>
    <i r="2">
      <x v="805"/>
      <x v="605"/>
    </i>
    <i r="2">
      <x v="806"/>
      <x v="436"/>
    </i>
    <i r="2">
      <x v="807"/>
      <x v="133"/>
    </i>
    <i r="2">
      <x v="808"/>
      <x v="181"/>
    </i>
    <i r="2">
      <x v="809"/>
      <x v="435"/>
    </i>
    <i>
      <x v="19"/>
      <x v="36"/>
      <x v="795"/>
      <x v="91"/>
    </i>
    <i>
      <x v="20"/>
      <x v="39"/>
      <x v="811"/>
      <x v="182"/>
    </i>
    <i r="2">
      <x v="812"/>
      <x v="272"/>
    </i>
    <i r="2">
      <x v="813"/>
      <x v="670"/>
    </i>
    <i r="2">
      <x v="814"/>
      <x v="401"/>
    </i>
    <i r="2">
      <x v="815"/>
      <x v="180"/>
    </i>
    <i r="2">
      <x v="816"/>
      <x v="49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PRIMER TRIMESTRE" fld="3" baseField="1" baseItem="604"/>
    <dataField name="Sum of SEGUNDO TRIMESTRE" fld="4" baseField="1" baseItem="604"/>
    <dataField name="Sum of TERCER TRIMESTRE" fld="5" baseField="1" baseItem="604"/>
    <dataField name="Sum of CUARTO TRIMESTRE" fld="6" baseField="1" baseItem="604"/>
  </dataFields>
  <formats count="1">
    <format dxfId="2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la13" displayName="Tabla13" ref="A10:R835" insertRowShift="1" totalsRowShown="0" headerRowDxfId="22" dataDxfId="21">
  <autoFilter ref="A10:R835"/>
  <sortState ref="A11:O827">
    <sortCondition ref="A10:A827"/>
  </sortState>
  <tableColumns count="18">
    <tableColumn id="1" name="CÓDIGO DEL CATÁLOGO DE BIENES Y SERVICIOS (CBS) " dataDxfId="20"/>
    <tableColumn id="2" name="CÓDIGO DEL CATÁLOGO DE BIENES Y SERVICIOS (CBS) 2" dataDxfId="19"/>
    <tableColumn id="18" name="UNIDAD DE MEDIDA" dataDxfId="18"/>
    <tableColumn id="3" name="PRIMER TRIMESTRE" dataDxfId="17"/>
    <tableColumn id="4" name="SEGUNDO TRIMESTRE" dataDxfId="16"/>
    <tableColumn id="5" name="TERCER TRIMESTRE" dataDxfId="15"/>
    <tableColumn id="12" name="CUARTO TRIMESTRE" dataDxfId="14"/>
    <tableColumn id="7" name="CANTIDAD TOTAL" dataDxfId="13">
      <calculatedColumnFormula>SUM('[1]PACC - SNCC.F.053 (3)'!$D11:$G11)</calculatedColumnFormula>
    </tableColumn>
    <tableColumn id="20" name="PRECIO UNITARIO ESTIMADO" dataDxfId="12"/>
    <tableColumn id="6" name="COSTO TOTAL UNITARIO ESTIMADO" dataDxfId="11">
      <calculatedColumnFormula>Tabla13[[#This Row],[CANTIDAD TOTAL]]*Tabla13[[#This Row],[PRECIO UNITARIO ESTIMADO]]</calculatedColumnFormula>
    </tableColumn>
    <tableColumn id="10" name="COSTO TOTAL POR CÓDIGO DE CATÁLOGO DE BIENES Y SERVICIOS (CBS)" dataDxfId="10">
      <calculatedColumnFormula>SUM(J11:J19)</calculatedColumnFormula>
    </tableColumn>
    <tableColumn id="14" name=" PROCEDIMIENTO DE SELECCIÓN " dataDxfId="9"/>
    <tableColumn id="17" name="FUENTE DE FINANCIAMIENTO" dataDxfId="8"/>
    <tableColumn id="8" name="VALOR ADQUIRIDO" dataDxfId="7"/>
    <tableColumn id="9" name="OBSERVACIÓN" dataDxfId="6"/>
    <tableColumn id="11" name="Columna1" dataDxfId="5"/>
    <tableColumn id="13" name="Grupo del Cátalogo de Bienes y Servicios" dataDxfId="4"/>
    <tableColumn id="15" name="Art. Number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H866"/>
  <sheetViews>
    <sheetView workbookViewId="0">
      <selection activeCell="A29" sqref="A29"/>
    </sheetView>
  </sheetViews>
  <sheetFormatPr defaultColWidth="9.140625" defaultRowHeight="12" x14ac:dyDescent="0.2"/>
  <cols>
    <col min="1" max="1" width="36.5703125" style="78" customWidth="1"/>
    <col min="2" max="2" width="34.5703125" style="78" customWidth="1"/>
    <col min="3" max="3" width="8.5703125" style="78" customWidth="1"/>
    <col min="4" max="4" width="33.5703125" style="78" customWidth="1"/>
    <col min="5" max="7" width="8.85546875" style="78" customWidth="1"/>
    <col min="8" max="16384" width="9.140625" style="78"/>
  </cols>
  <sheetData>
    <row r="3" spans="1:8" x14ac:dyDescent="0.2">
      <c r="A3" s="77" t="s">
        <v>1214</v>
      </c>
      <c r="B3" s="77" t="s">
        <v>7</v>
      </c>
      <c r="C3" s="77" t="s">
        <v>1274</v>
      </c>
      <c r="D3" s="77" t="s">
        <v>8</v>
      </c>
      <c r="E3" s="78" t="s">
        <v>1270</v>
      </c>
      <c r="F3" s="78" t="s">
        <v>1271</v>
      </c>
      <c r="G3" s="78" t="s">
        <v>1272</v>
      </c>
      <c r="H3" s="78" t="s">
        <v>1273</v>
      </c>
    </row>
    <row r="4" spans="1:8" x14ac:dyDescent="0.2">
      <c r="A4" s="78" t="s">
        <v>1217</v>
      </c>
      <c r="B4" s="78" t="s">
        <v>80</v>
      </c>
      <c r="C4" s="78" t="s">
        <v>1277</v>
      </c>
      <c r="D4" s="78" t="s">
        <v>392</v>
      </c>
      <c r="E4" s="82">
        <v>76</v>
      </c>
      <c r="F4" s="82">
        <v>76</v>
      </c>
      <c r="G4" s="82">
        <v>76</v>
      </c>
      <c r="H4" s="82">
        <v>76</v>
      </c>
    </row>
    <row r="5" spans="1:8" x14ac:dyDescent="0.2">
      <c r="A5" s="78" t="s">
        <v>1217</v>
      </c>
      <c r="B5" s="78" t="s">
        <v>80</v>
      </c>
      <c r="C5" s="78" t="s">
        <v>1278</v>
      </c>
      <c r="D5" s="78" t="s">
        <v>394</v>
      </c>
      <c r="E5" s="82">
        <v>22</v>
      </c>
      <c r="F5" s="82">
        <v>22</v>
      </c>
      <c r="G5" s="82">
        <v>22</v>
      </c>
      <c r="H5" s="82">
        <v>23</v>
      </c>
    </row>
    <row r="6" spans="1:8" x14ac:dyDescent="0.2">
      <c r="A6" s="78" t="s">
        <v>1217</v>
      </c>
      <c r="B6" s="78" t="s">
        <v>80</v>
      </c>
      <c r="C6" s="78" t="s">
        <v>1279</v>
      </c>
      <c r="D6" s="78" t="s">
        <v>396</v>
      </c>
      <c r="E6" s="82">
        <v>1</v>
      </c>
      <c r="F6" s="82">
        <v>1</v>
      </c>
      <c r="G6" s="82">
        <v>1</v>
      </c>
      <c r="H6" s="82">
        <v>2</v>
      </c>
    </row>
    <row r="7" spans="1:8" x14ac:dyDescent="0.2">
      <c r="A7" s="78" t="s">
        <v>1217</v>
      </c>
      <c r="B7" s="78" t="s">
        <v>80</v>
      </c>
      <c r="C7" s="78" t="s">
        <v>1280</v>
      </c>
      <c r="D7" s="78" t="s">
        <v>398</v>
      </c>
      <c r="E7" s="82">
        <v>1</v>
      </c>
      <c r="F7" s="82">
        <v>1</v>
      </c>
      <c r="G7" s="82">
        <v>1</v>
      </c>
      <c r="H7" s="82">
        <v>2</v>
      </c>
    </row>
    <row r="8" spans="1:8" x14ac:dyDescent="0.2">
      <c r="A8" s="78" t="s">
        <v>1217</v>
      </c>
      <c r="B8" s="78" t="s">
        <v>80</v>
      </c>
      <c r="C8" s="78" t="s">
        <v>1281</v>
      </c>
      <c r="D8" s="78" t="s">
        <v>400</v>
      </c>
      <c r="E8" s="82">
        <v>5</v>
      </c>
      <c r="F8" s="82">
        <v>5</v>
      </c>
      <c r="G8" s="82">
        <v>5</v>
      </c>
      <c r="H8" s="82">
        <v>5</v>
      </c>
    </row>
    <row r="9" spans="1:8" x14ac:dyDescent="0.2">
      <c r="A9" s="78" t="s">
        <v>1225</v>
      </c>
      <c r="B9" s="78" t="s">
        <v>321</v>
      </c>
      <c r="C9" s="78" t="s">
        <v>1321</v>
      </c>
      <c r="D9" s="78" t="s">
        <v>415</v>
      </c>
      <c r="E9" s="82">
        <v>2</v>
      </c>
      <c r="F9" s="82"/>
      <c r="G9" s="82"/>
      <c r="H9" s="82"/>
    </row>
    <row r="10" spans="1:8" x14ac:dyDescent="0.2">
      <c r="A10" s="78" t="s">
        <v>1225</v>
      </c>
      <c r="B10" s="78" t="s">
        <v>321</v>
      </c>
      <c r="C10" s="78" t="s">
        <v>1322</v>
      </c>
      <c r="D10" s="78" t="s">
        <v>417</v>
      </c>
      <c r="E10" s="82">
        <v>2</v>
      </c>
      <c r="F10" s="82"/>
      <c r="G10" s="82"/>
      <c r="H10" s="82"/>
    </row>
    <row r="11" spans="1:8" x14ac:dyDescent="0.2">
      <c r="A11" s="78" t="s">
        <v>1225</v>
      </c>
      <c r="B11" s="78" t="s">
        <v>321</v>
      </c>
      <c r="C11" s="78" t="s">
        <v>1323</v>
      </c>
      <c r="D11" s="78" t="s">
        <v>1210</v>
      </c>
      <c r="E11" s="82"/>
      <c r="F11" s="82">
        <v>29</v>
      </c>
      <c r="G11" s="82"/>
      <c r="H11" s="82">
        <v>29</v>
      </c>
    </row>
    <row r="12" spans="1:8" x14ac:dyDescent="0.2">
      <c r="A12" s="78" t="s">
        <v>1225</v>
      </c>
      <c r="B12" s="78" t="s">
        <v>321</v>
      </c>
      <c r="C12" s="78" t="s">
        <v>1324</v>
      </c>
      <c r="D12" s="78" t="s">
        <v>419</v>
      </c>
      <c r="E12" s="82">
        <v>2</v>
      </c>
      <c r="F12" s="82"/>
      <c r="G12" s="82"/>
      <c r="H12" s="82"/>
    </row>
    <row r="13" spans="1:8" x14ac:dyDescent="0.2">
      <c r="A13" s="78" t="s">
        <v>1226</v>
      </c>
      <c r="B13" s="78" t="s">
        <v>240</v>
      </c>
      <c r="C13" s="78" t="s">
        <v>1282</v>
      </c>
      <c r="D13" s="78" t="s">
        <v>426</v>
      </c>
      <c r="E13" s="82">
        <v>0</v>
      </c>
      <c r="F13" s="82">
        <v>6</v>
      </c>
      <c r="G13" s="82">
        <v>3</v>
      </c>
      <c r="H13" s="82">
        <v>2</v>
      </c>
    </row>
    <row r="14" spans="1:8" x14ac:dyDescent="0.2">
      <c r="A14" s="78" t="s">
        <v>1226</v>
      </c>
      <c r="B14" s="78" t="s">
        <v>240</v>
      </c>
      <c r="C14" s="78" t="s">
        <v>1283</v>
      </c>
      <c r="D14" s="78" t="s">
        <v>428</v>
      </c>
      <c r="E14" s="82">
        <v>0</v>
      </c>
      <c r="F14" s="82">
        <v>38</v>
      </c>
      <c r="G14" s="82">
        <v>19</v>
      </c>
      <c r="H14" s="82">
        <v>18</v>
      </c>
    </row>
    <row r="15" spans="1:8" x14ac:dyDescent="0.2">
      <c r="A15" s="78" t="s">
        <v>1226</v>
      </c>
      <c r="B15" s="78" t="s">
        <v>240</v>
      </c>
      <c r="C15" s="78" t="s">
        <v>1284</v>
      </c>
      <c r="D15" s="78" t="s">
        <v>429</v>
      </c>
      <c r="E15" s="82">
        <v>0</v>
      </c>
      <c r="F15" s="82">
        <v>10</v>
      </c>
      <c r="G15" s="82">
        <v>5</v>
      </c>
      <c r="H15" s="82">
        <v>3</v>
      </c>
    </row>
    <row r="16" spans="1:8" x14ac:dyDescent="0.2">
      <c r="A16" s="78" t="s">
        <v>1226</v>
      </c>
      <c r="B16" s="78" t="s">
        <v>240</v>
      </c>
      <c r="C16" s="78" t="s">
        <v>1285</v>
      </c>
      <c r="D16" s="78" t="s">
        <v>430</v>
      </c>
      <c r="E16" s="82">
        <v>0</v>
      </c>
      <c r="F16" s="82">
        <v>0</v>
      </c>
      <c r="G16" s="82">
        <v>5</v>
      </c>
      <c r="H16" s="82">
        <v>0</v>
      </c>
    </row>
    <row r="17" spans="1:8" x14ac:dyDescent="0.2">
      <c r="A17" s="78" t="s">
        <v>1226</v>
      </c>
      <c r="B17" s="78" t="s">
        <v>240</v>
      </c>
      <c r="C17" s="78" t="s">
        <v>1286</v>
      </c>
      <c r="D17" s="78" t="s">
        <v>1204</v>
      </c>
      <c r="E17" s="82">
        <v>0</v>
      </c>
      <c r="F17" s="82">
        <v>15</v>
      </c>
      <c r="G17" s="82">
        <v>0</v>
      </c>
      <c r="H17" s="82">
        <v>0</v>
      </c>
    </row>
    <row r="18" spans="1:8" x14ac:dyDescent="0.2">
      <c r="A18" s="78" t="s">
        <v>1226</v>
      </c>
      <c r="B18" s="78" t="s">
        <v>329</v>
      </c>
      <c r="C18" s="78" t="s">
        <v>1325</v>
      </c>
      <c r="D18" s="78" t="s">
        <v>745</v>
      </c>
      <c r="E18" s="82"/>
      <c r="F18" s="82"/>
      <c r="G18" s="82">
        <v>4</v>
      </c>
      <c r="H18" s="82"/>
    </row>
    <row r="19" spans="1:8" x14ac:dyDescent="0.2">
      <c r="A19" s="78" t="s">
        <v>1226</v>
      </c>
      <c r="B19" s="78" t="s">
        <v>329</v>
      </c>
      <c r="C19" s="78" t="s">
        <v>1326</v>
      </c>
      <c r="D19" s="78" t="s">
        <v>424</v>
      </c>
      <c r="E19" s="82">
        <v>2</v>
      </c>
      <c r="F19" s="82">
        <v>0</v>
      </c>
      <c r="G19" s="82">
        <v>0</v>
      </c>
      <c r="H19" s="82">
        <v>0</v>
      </c>
    </row>
    <row r="20" spans="1:8" x14ac:dyDescent="0.2">
      <c r="A20" s="78" t="s">
        <v>1226</v>
      </c>
      <c r="B20" s="78" t="s">
        <v>329</v>
      </c>
      <c r="C20" s="78" t="s">
        <v>1327</v>
      </c>
      <c r="D20" s="78" t="s">
        <v>1199</v>
      </c>
      <c r="E20" s="82">
        <v>0</v>
      </c>
      <c r="F20" s="82">
        <v>4</v>
      </c>
      <c r="G20" s="82">
        <v>0</v>
      </c>
      <c r="H20" s="82">
        <v>0</v>
      </c>
    </row>
    <row r="21" spans="1:8" x14ac:dyDescent="0.2">
      <c r="A21" s="78" t="s">
        <v>1226</v>
      </c>
      <c r="B21" s="78" t="s">
        <v>329</v>
      </c>
      <c r="C21" s="78" t="s">
        <v>1328</v>
      </c>
      <c r="D21" s="78" t="s">
        <v>1200</v>
      </c>
      <c r="E21" s="82">
        <v>0</v>
      </c>
      <c r="F21" s="82">
        <v>5</v>
      </c>
      <c r="G21" s="82">
        <v>0</v>
      </c>
      <c r="H21" s="82">
        <v>0</v>
      </c>
    </row>
    <row r="22" spans="1:8" x14ac:dyDescent="0.2">
      <c r="A22" s="78" t="s">
        <v>1226</v>
      </c>
      <c r="B22" s="78" t="s">
        <v>329</v>
      </c>
      <c r="C22" s="78" t="s">
        <v>1329</v>
      </c>
      <c r="D22" s="78" t="s">
        <v>1211</v>
      </c>
      <c r="E22" s="82">
        <v>0</v>
      </c>
      <c r="F22" s="82">
        <v>0</v>
      </c>
      <c r="G22" s="82">
        <v>1</v>
      </c>
      <c r="H22" s="82">
        <v>0</v>
      </c>
    </row>
    <row r="23" spans="1:8" x14ac:dyDescent="0.2">
      <c r="A23" s="78" t="s">
        <v>1226</v>
      </c>
      <c r="B23" s="78" t="s">
        <v>329</v>
      </c>
      <c r="C23" s="78" t="s">
        <v>1330</v>
      </c>
      <c r="D23" s="78" t="s">
        <v>1201</v>
      </c>
      <c r="E23" s="82">
        <v>0</v>
      </c>
      <c r="F23" s="82">
        <v>10</v>
      </c>
      <c r="G23" s="82">
        <v>0</v>
      </c>
      <c r="H23" s="82">
        <v>0</v>
      </c>
    </row>
    <row r="24" spans="1:8" x14ac:dyDescent="0.2">
      <c r="A24" s="78" t="s">
        <v>1226</v>
      </c>
      <c r="B24" s="78" t="s">
        <v>349</v>
      </c>
      <c r="C24" s="78" t="s">
        <v>1332</v>
      </c>
      <c r="D24" s="78" t="s">
        <v>1202</v>
      </c>
      <c r="E24" s="82">
        <v>0</v>
      </c>
      <c r="F24" s="82">
        <v>6</v>
      </c>
      <c r="G24" s="82">
        <v>6</v>
      </c>
      <c r="H24" s="82">
        <v>6</v>
      </c>
    </row>
    <row r="25" spans="1:8" x14ac:dyDescent="0.2">
      <c r="A25" s="78" t="s">
        <v>1226</v>
      </c>
      <c r="B25" s="78" t="s">
        <v>349</v>
      </c>
      <c r="C25" s="78" t="s">
        <v>1333</v>
      </c>
      <c r="D25" s="78" t="s">
        <v>1203</v>
      </c>
      <c r="E25" s="82">
        <v>0</v>
      </c>
      <c r="F25" s="82">
        <v>4</v>
      </c>
      <c r="G25" s="82">
        <v>4</v>
      </c>
      <c r="H25" s="82">
        <v>4</v>
      </c>
    </row>
    <row r="26" spans="1:8" x14ac:dyDescent="0.2">
      <c r="A26" s="78" t="s">
        <v>1226</v>
      </c>
      <c r="B26" s="78" t="s">
        <v>25</v>
      </c>
      <c r="C26" s="78" t="s">
        <v>1683</v>
      </c>
      <c r="D26" s="78" t="s">
        <v>26</v>
      </c>
      <c r="E26" s="82">
        <v>47</v>
      </c>
      <c r="F26" s="82">
        <v>47</v>
      </c>
      <c r="G26" s="82">
        <v>47</v>
      </c>
      <c r="H26" s="82">
        <v>47</v>
      </c>
    </row>
    <row r="27" spans="1:8" x14ac:dyDescent="0.2">
      <c r="A27" s="78" t="s">
        <v>1229</v>
      </c>
      <c r="E27" s="82">
        <v>42275</v>
      </c>
      <c r="F27" s="82">
        <v>42203</v>
      </c>
      <c r="G27" s="82">
        <v>42204</v>
      </c>
      <c r="H27" s="82">
        <v>42043</v>
      </c>
    </row>
    <row r="28" spans="1:8" x14ac:dyDescent="0.2">
      <c r="A28" s="78" t="s">
        <v>1231</v>
      </c>
      <c r="E28" s="82">
        <v>256</v>
      </c>
      <c r="F28" s="82">
        <v>237</v>
      </c>
      <c r="G28" s="82">
        <v>239</v>
      </c>
      <c r="H28" s="82">
        <v>171</v>
      </c>
    </row>
    <row r="29" spans="1:8" x14ac:dyDescent="0.2">
      <c r="A29" s="78" t="s">
        <v>1236</v>
      </c>
      <c r="E29" s="82">
        <v>410</v>
      </c>
      <c r="F29" s="82">
        <v>933</v>
      </c>
      <c r="G29" s="82">
        <v>1338</v>
      </c>
      <c r="H29" s="82">
        <v>1589</v>
      </c>
    </row>
    <row r="30" spans="1:8" x14ac:dyDescent="0.2">
      <c r="A30" s="78" t="s">
        <v>1237</v>
      </c>
      <c r="B30" s="78" t="s">
        <v>239</v>
      </c>
      <c r="C30" s="78" t="s">
        <v>1287</v>
      </c>
      <c r="D30" s="78" t="s">
        <v>241</v>
      </c>
      <c r="E30" s="82">
        <v>32</v>
      </c>
      <c r="F30" s="82">
        <v>32</v>
      </c>
      <c r="G30" s="82">
        <v>32</v>
      </c>
      <c r="H30" s="82">
        <v>33</v>
      </c>
    </row>
    <row r="31" spans="1:8" x14ac:dyDescent="0.2">
      <c r="A31" s="78" t="s">
        <v>1237</v>
      </c>
      <c r="B31" s="78" t="s">
        <v>239</v>
      </c>
      <c r="C31" s="78" t="s">
        <v>1288</v>
      </c>
      <c r="D31" s="78" t="s">
        <v>243</v>
      </c>
      <c r="E31" s="82">
        <v>18</v>
      </c>
      <c r="F31" s="82">
        <v>18</v>
      </c>
      <c r="G31" s="82">
        <v>18</v>
      </c>
      <c r="H31" s="82">
        <v>16</v>
      </c>
    </row>
    <row r="32" spans="1:8" x14ac:dyDescent="0.2">
      <c r="A32" s="78" t="s">
        <v>1237</v>
      </c>
      <c r="B32" s="78" t="s">
        <v>239</v>
      </c>
      <c r="C32" s="78" t="s">
        <v>1289</v>
      </c>
      <c r="D32" s="78" t="s">
        <v>245</v>
      </c>
      <c r="E32" s="82">
        <v>11</v>
      </c>
      <c r="F32" s="82">
        <v>11</v>
      </c>
      <c r="G32" s="82">
        <v>11</v>
      </c>
      <c r="H32" s="82">
        <v>11</v>
      </c>
    </row>
    <row r="33" spans="1:8" x14ac:dyDescent="0.2">
      <c r="A33" s="78" t="s">
        <v>1237</v>
      </c>
      <c r="B33" s="78" t="s">
        <v>239</v>
      </c>
      <c r="C33" s="78" t="s">
        <v>1290</v>
      </c>
      <c r="D33" s="78" t="s">
        <v>247</v>
      </c>
      <c r="E33" s="82">
        <v>7</v>
      </c>
      <c r="F33" s="82">
        <v>7</v>
      </c>
      <c r="G33" s="82">
        <v>7</v>
      </c>
      <c r="H33" s="82">
        <v>8</v>
      </c>
    </row>
    <row r="34" spans="1:8" x14ac:dyDescent="0.2">
      <c r="A34" s="78" t="s">
        <v>1237</v>
      </c>
      <c r="B34" s="78" t="s">
        <v>239</v>
      </c>
      <c r="C34" s="78" t="s">
        <v>1291</v>
      </c>
      <c r="D34" s="78" t="s">
        <v>249</v>
      </c>
      <c r="E34" s="82">
        <v>194</v>
      </c>
      <c r="F34" s="82">
        <v>194</v>
      </c>
      <c r="G34" s="82">
        <v>194</v>
      </c>
      <c r="H34" s="82">
        <v>192</v>
      </c>
    </row>
    <row r="35" spans="1:8" x14ac:dyDescent="0.2">
      <c r="A35" s="78" t="s">
        <v>1237</v>
      </c>
      <c r="B35" s="78" t="s">
        <v>239</v>
      </c>
      <c r="C35" s="78" t="s">
        <v>1292</v>
      </c>
      <c r="D35" s="78" t="s">
        <v>251</v>
      </c>
      <c r="E35" s="82">
        <v>328</v>
      </c>
      <c r="F35" s="82">
        <v>328</v>
      </c>
      <c r="G35" s="82">
        <v>328</v>
      </c>
      <c r="H35" s="82">
        <v>326</v>
      </c>
    </row>
    <row r="36" spans="1:8" x14ac:dyDescent="0.2">
      <c r="A36" s="78" t="s">
        <v>1237</v>
      </c>
      <c r="B36" s="78" t="s">
        <v>239</v>
      </c>
      <c r="C36" s="78" t="s">
        <v>1293</v>
      </c>
      <c r="D36" s="78" t="s">
        <v>253</v>
      </c>
      <c r="E36" s="82">
        <v>316</v>
      </c>
      <c r="F36" s="82">
        <v>316</v>
      </c>
      <c r="G36" s="82">
        <v>316</v>
      </c>
      <c r="H36" s="82">
        <v>314</v>
      </c>
    </row>
    <row r="37" spans="1:8" x14ac:dyDescent="0.2">
      <c r="A37" s="78" t="s">
        <v>1237</v>
      </c>
      <c r="B37" s="78" t="s">
        <v>239</v>
      </c>
      <c r="C37" s="78" t="s">
        <v>1294</v>
      </c>
      <c r="D37" s="78" t="s">
        <v>255</v>
      </c>
      <c r="E37" s="82">
        <v>355</v>
      </c>
      <c r="F37" s="82">
        <v>355</v>
      </c>
      <c r="G37" s="82">
        <v>355</v>
      </c>
      <c r="H37" s="82">
        <v>353</v>
      </c>
    </row>
    <row r="38" spans="1:8" x14ac:dyDescent="0.2">
      <c r="A38" s="78" t="s">
        <v>1237</v>
      </c>
      <c r="B38" s="78" t="s">
        <v>239</v>
      </c>
      <c r="C38" s="78" t="s">
        <v>1295</v>
      </c>
      <c r="D38" s="78" t="s">
        <v>257</v>
      </c>
      <c r="E38" s="82">
        <v>10650</v>
      </c>
      <c r="F38" s="82">
        <v>10650</v>
      </c>
      <c r="G38" s="82">
        <v>10650</v>
      </c>
      <c r="H38" s="82">
        <v>10651</v>
      </c>
    </row>
    <row r="39" spans="1:8" x14ac:dyDescent="0.2">
      <c r="A39" s="78" t="s">
        <v>1237</v>
      </c>
      <c r="B39" s="78" t="s">
        <v>239</v>
      </c>
      <c r="C39" s="78" t="s">
        <v>1296</v>
      </c>
      <c r="D39" s="78" t="s">
        <v>259</v>
      </c>
      <c r="E39" s="82">
        <v>14</v>
      </c>
      <c r="F39" s="82">
        <v>14</v>
      </c>
      <c r="G39" s="82">
        <v>14</v>
      </c>
      <c r="H39" s="82">
        <v>12</v>
      </c>
    </row>
    <row r="40" spans="1:8" x14ac:dyDescent="0.2">
      <c r="A40" s="78" t="s">
        <v>1237</v>
      </c>
      <c r="B40" s="78" t="s">
        <v>239</v>
      </c>
      <c r="C40" s="78" t="s">
        <v>1297</v>
      </c>
      <c r="D40" s="78" t="s">
        <v>261</v>
      </c>
      <c r="E40" s="82">
        <v>37</v>
      </c>
      <c r="F40" s="82">
        <v>37</v>
      </c>
      <c r="G40" s="82">
        <v>37</v>
      </c>
      <c r="H40" s="82">
        <v>38</v>
      </c>
    </row>
    <row r="41" spans="1:8" x14ac:dyDescent="0.2">
      <c r="A41" s="78" t="s">
        <v>1237</v>
      </c>
      <c r="B41" s="78" t="s">
        <v>239</v>
      </c>
      <c r="C41" s="78" t="s">
        <v>1298</v>
      </c>
      <c r="D41" s="78" t="s">
        <v>263</v>
      </c>
      <c r="E41" s="82">
        <v>19</v>
      </c>
      <c r="F41" s="82">
        <v>19</v>
      </c>
      <c r="G41" s="82">
        <v>19</v>
      </c>
      <c r="H41" s="82">
        <v>19</v>
      </c>
    </row>
    <row r="42" spans="1:8" x14ac:dyDescent="0.2">
      <c r="A42" s="78" t="s">
        <v>1237</v>
      </c>
      <c r="B42" s="78" t="s">
        <v>239</v>
      </c>
      <c r="C42" s="78" t="s">
        <v>1299</v>
      </c>
      <c r="D42" s="78" t="s">
        <v>265</v>
      </c>
      <c r="E42" s="82">
        <v>504</v>
      </c>
      <c r="F42" s="82">
        <v>504</v>
      </c>
      <c r="G42" s="82">
        <v>2504</v>
      </c>
      <c r="H42" s="82">
        <v>517</v>
      </c>
    </row>
    <row r="43" spans="1:8" x14ac:dyDescent="0.2">
      <c r="A43" s="78" t="s">
        <v>1237</v>
      </c>
      <c r="B43" s="78" t="s">
        <v>239</v>
      </c>
      <c r="C43" s="78" t="s">
        <v>1300</v>
      </c>
      <c r="D43" s="78" t="s">
        <v>267</v>
      </c>
      <c r="E43" s="82">
        <v>4</v>
      </c>
      <c r="F43" s="82">
        <v>4</v>
      </c>
      <c r="G43" s="82">
        <v>4</v>
      </c>
      <c r="H43" s="82">
        <v>3</v>
      </c>
    </row>
    <row r="44" spans="1:8" x14ac:dyDescent="0.2">
      <c r="A44" s="78" t="s">
        <v>1237</v>
      </c>
      <c r="B44" s="78" t="s">
        <v>239</v>
      </c>
      <c r="C44" s="78" t="s">
        <v>1301</v>
      </c>
      <c r="D44" s="78" t="s">
        <v>269</v>
      </c>
      <c r="E44" s="82">
        <v>2</v>
      </c>
      <c r="F44" s="82">
        <v>2</v>
      </c>
      <c r="G44" s="82">
        <v>2</v>
      </c>
      <c r="H44" s="82">
        <v>2</v>
      </c>
    </row>
    <row r="45" spans="1:8" x14ac:dyDescent="0.2">
      <c r="A45" s="78" t="s">
        <v>1237</v>
      </c>
      <c r="B45" s="78" t="s">
        <v>239</v>
      </c>
      <c r="C45" s="78" t="s">
        <v>1302</v>
      </c>
      <c r="D45" s="78" t="s">
        <v>271</v>
      </c>
      <c r="E45" s="82">
        <v>1224</v>
      </c>
      <c r="F45" s="82">
        <v>1224</v>
      </c>
      <c r="G45" s="82">
        <v>1224</v>
      </c>
      <c r="H45" s="82">
        <v>1223</v>
      </c>
    </row>
    <row r="46" spans="1:8" x14ac:dyDescent="0.2">
      <c r="A46" s="78" t="s">
        <v>1237</v>
      </c>
      <c r="B46" s="78" t="s">
        <v>239</v>
      </c>
      <c r="C46" s="78" t="s">
        <v>1303</v>
      </c>
      <c r="D46" s="78" t="s">
        <v>273</v>
      </c>
      <c r="E46" s="82">
        <v>10</v>
      </c>
      <c r="F46" s="82">
        <v>10</v>
      </c>
      <c r="G46" s="82">
        <v>10</v>
      </c>
      <c r="H46" s="82">
        <v>10</v>
      </c>
    </row>
    <row r="47" spans="1:8" x14ac:dyDescent="0.2">
      <c r="A47" s="78" t="s">
        <v>1237</v>
      </c>
      <c r="B47" s="78" t="s">
        <v>239</v>
      </c>
      <c r="C47" s="78" t="s">
        <v>1304</v>
      </c>
      <c r="D47" s="78" t="s">
        <v>275</v>
      </c>
      <c r="E47" s="82">
        <v>5</v>
      </c>
      <c r="F47" s="82">
        <v>5</v>
      </c>
      <c r="G47" s="82">
        <v>5</v>
      </c>
      <c r="H47" s="82">
        <v>5</v>
      </c>
    </row>
    <row r="48" spans="1:8" x14ac:dyDescent="0.2">
      <c r="A48" s="78" t="s">
        <v>1237</v>
      </c>
      <c r="B48" s="78" t="s">
        <v>239</v>
      </c>
      <c r="C48" s="78" t="s">
        <v>1305</v>
      </c>
      <c r="D48" s="78" t="s">
        <v>277</v>
      </c>
      <c r="E48" s="82">
        <v>14</v>
      </c>
      <c r="F48" s="82">
        <v>14</v>
      </c>
      <c r="G48" s="82">
        <v>14</v>
      </c>
      <c r="H48" s="82">
        <v>12</v>
      </c>
    </row>
    <row r="49" spans="1:8" x14ac:dyDescent="0.2">
      <c r="A49" s="78" t="s">
        <v>1237</v>
      </c>
      <c r="B49" s="78" t="s">
        <v>239</v>
      </c>
      <c r="C49" s="78" t="s">
        <v>1306</v>
      </c>
      <c r="D49" s="78" t="s">
        <v>278</v>
      </c>
      <c r="E49" s="82">
        <v>3</v>
      </c>
      <c r="F49" s="82">
        <v>3</v>
      </c>
      <c r="G49" s="82">
        <v>3</v>
      </c>
      <c r="H49" s="82">
        <v>2</v>
      </c>
    </row>
    <row r="50" spans="1:8" x14ac:dyDescent="0.2">
      <c r="A50" s="78" t="s">
        <v>1237</v>
      </c>
      <c r="B50" s="78" t="s">
        <v>239</v>
      </c>
      <c r="C50" s="78" t="s">
        <v>1307</v>
      </c>
      <c r="D50" s="78" t="s">
        <v>279</v>
      </c>
      <c r="E50" s="82">
        <v>4378</v>
      </c>
      <c r="F50" s="82">
        <v>4378</v>
      </c>
      <c r="G50" s="82">
        <v>4378</v>
      </c>
      <c r="H50" s="82">
        <v>4379</v>
      </c>
    </row>
    <row r="51" spans="1:8" x14ac:dyDescent="0.2">
      <c r="A51" s="78" t="s">
        <v>1237</v>
      </c>
      <c r="B51" s="78" t="s">
        <v>239</v>
      </c>
      <c r="C51" s="78" t="s">
        <v>1308</v>
      </c>
      <c r="D51" s="78" t="s">
        <v>280</v>
      </c>
      <c r="E51" s="82">
        <v>318</v>
      </c>
      <c r="F51" s="82">
        <v>318</v>
      </c>
      <c r="G51" s="82">
        <v>318</v>
      </c>
      <c r="H51" s="82">
        <v>316</v>
      </c>
    </row>
    <row r="52" spans="1:8" x14ac:dyDescent="0.2">
      <c r="A52" s="78" t="s">
        <v>1237</v>
      </c>
      <c r="B52" s="78" t="s">
        <v>239</v>
      </c>
      <c r="C52" s="78" t="s">
        <v>1309</v>
      </c>
      <c r="D52" s="78" t="s">
        <v>281</v>
      </c>
      <c r="E52" s="82">
        <v>96</v>
      </c>
      <c r="F52" s="82">
        <v>96</v>
      </c>
      <c r="G52" s="82">
        <v>96</v>
      </c>
      <c r="H52" s="82">
        <v>94</v>
      </c>
    </row>
    <row r="53" spans="1:8" x14ac:dyDescent="0.2">
      <c r="A53" s="78" t="s">
        <v>1237</v>
      </c>
      <c r="B53" s="78" t="s">
        <v>239</v>
      </c>
      <c r="C53" s="78" t="s">
        <v>1310</v>
      </c>
      <c r="D53" s="78" t="s">
        <v>282</v>
      </c>
      <c r="E53" s="82">
        <v>93</v>
      </c>
      <c r="F53" s="82">
        <v>93</v>
      </c>
      <c r="G53" s="82">
        <v>93</v>
      </c>
      <c r="H53" s="82">
        <v>92</v>
      </c>
    </row>
    <row r="54" spans="1:8" x14ac:dyDescent="0.2">
      <c r="A54" s="78" t="s">
        <v>1237</v>
      </c>
      <c r="B54" s="78" t="s">
        <v>239</v>
      </c>
      <c r="C54" s="78" t="s">
        <v>1311</v>
      </c>
      <c r="D54" s="78" t="s">
        <v>283</v>
      </c>
      <c r="E54" s="82">
        <v>52</v>
      </c>
      <c r="F54" s="82">
        <v>52</v>
      </c>
      <c r="G54" s="82">
        <v>52</v>
      </c>
      <c r="H54" s="82">
        <v>53</v>
      </c>
    </row>
    <row r="55" spans="1:8" x14ac:dyDescent="0.2">
      <c r="A55" s="78" t="s">
        <v>1237</v>
      </c>
      <c r="B55" s="78" t="s">
        <v>239</v>
      </c>
      <c r="C55" s="78" t="s">
        <v>1312</v>
      </c>
      <c r="D55" s="78" t="s">
        <v>284</v>
      </c>
      <c r="E55" s="82">
        <v>2152</v>
      </c>
      <c r="F55" s="82">
        <v>2152</v>
      </c>
      <c r="G55" s="82">
        <v>4152</v>
      </c>
      <c r="H55" s="82">
        <v>2152</v>
      </c>
    </row>
    <row r="56" spans="1:8" x14ac:dyDescent="0.2">
      <c r="A56" s="78" t="s">
        <v>1237</v>
      </c>
      <c r="B56" s="78" t="s">
        <v>239</v>
      </c>
      <c r="C56" s="78" t="s">
        <v>1313</v>
      </c>
      <c r="D56" s="78" t="s">
        <v>285</v>
      </c>
      <c r="E56" s="82">
        <v>257</v>
      </c>
      <c r="F56" s="82">
        <v>257</v>
      </c>
      <c r="G56" s="82">
        <v>257</v>
      </c>
      <c r="H56" s="82">
        <v>255</v>
      </c>
    </row>
    <row r="57" spans="1:8" x14ac:dyDescent="0.2">
      <c r="A57" s="78" t="s">
        <v>1237</v>
      </c>
      <c r="B57" s="78" t="s">
        <v>239</v>
      </c>
      <c r="C57" s="78" t="s">
        <v>1314</v>
      </c>
      <c r="D57" s="78" t="s">
        <v>286</v>
      </c>
      <c r="E57" s="82">
        <v>625</v>
      </c>
      <c r="F57" s="82">
        <v>625</v>
      </c>
      <c r="G57" s="82">
        <v>625</v>
      </c>
      <c r="H57" s="82">
        <v>625</v>
      </c>
    </row>
    <row r="58" spans="1:8" x14ac:dyDescent="0.2">
      <c r="A58" s="78" t="s">
        <v>1237</v>
      </c>
      <c r="B58" s="78" t="s">
        <v>239</v>
      </c>
      <c r="C58" s="78" t="s">
        <v>1315</v>
      </c>
      <c r="D58" s="78" t="s">
        <v>287</v>
      </c>
      <c r="E58" s="82">
        <v>655</v>
      </c>
      <c r="F58" s="82">
        <v>655</v>
      </c>
      <c r="G58" s="82">
        <v>655</v>
      </c>
      <c r="H58" s="82">
        <v>655</v>
      </c>
    </row>
    <row r="59" spans="1:8" x14ac:dyDescent="0.2">
      <c r="A59" s="78" t="s">
        <v>1237</v>
      </c>
      <c r="B59" s="78" t="s">
        <v>239</v>
      </c>
      <c r="C59" s="78" t="s">
        <v>1316</v>
      </c>
      <c r="D59" s="78" t="s">
        <v>288</v>
      </c>
      <c r="E59" s="82">
        <v>530</v>
      </c>
      <c r="F59" s="82">
        <v>530</v>
      </c>
      <c r="G59" s="82">
        <v>530</v>
      </c>
      <c r="H59" s="82">
        <v>530</v>
      </c>
    </row>
    <row r="60" spans="1:8" x14ac:dyDescent="0.2">
      <c r="A60" s="78" t="s">
        <v>1237</v>
      </c>
      <c r="B60" s="78" t="s">
        <v>239</v>
      </c>
      <c r="C60" s="78" t="s">
        <v>1317</v>
      </c>
      <c r="D60" s="78" t="s">
        <v>289</v>
      </c>
      <c r="E60" s="82">
        <v>379</v>
      </c>
      <c r="F60" s="82">
        <v>379</v>
      </c>
      <c r="G60" s="82">
        <v>379</v>
      </c>
      <c r="H60" s="82">
        <v>378</v>
      </c>
    </row>
    <row r="61" spans="1:8" x14ac:dyDescent="0.2">
      <c r="A61" s="78" t="s">
        <v>1237</v>
      </c>
      <c r="B61" s="78" t="s">
        <v>239</v>
      </c>
      <c r="C61" s="78" t="s">
        <v>1318</v>
      </c>
      <c r="D61" s="78" t="s">
        <v>290</v>
      </c>
      <c r="E61" s="82">
        <v>3</v>
      </c>
      <c r="F61" s="82">
        <v>3</v>
      </c>
      <c r="G61" s="82">
        <v>3</v>
      </c>
      <c r="H61" s="82">
        <v>1</v>
      </c>
    </row>
    <row r="62" spans="1:8" x14ac:dyDescent="0.2">
      <c r="A62" s="78" t="s">
        <v>1237</v>
      </c>
      <c r="B62" s="78" t="s">
        <v>239</v>
      </c>
      <c r="C62" s="78" t="s">
        <v>1319</v>
      </c>
      <c r="D62" s="78" t="s">
        <v>291</v>
      </c>
      <c r="E62" s="82">
        <v>7</v>
      </c>
      <c r="F62" s="82">
        <v>7</v>
      </c>
      <c r="G62" s="82">
        <v>7</v>
      </c>
      <c r="H62" s="82">
        <v>8</v>
      </c>
    </row>
    <row r="63" spans="1:8" x14ac:dyDescent="0.2">
      <c r="A63" s="78" t="s">
        <v>1237</v>
      </c>
      <c r="B63" s="78" t="s">
        <v>239</v>
      </c>
      <c r="C63" s="78" t="s">
        <v>1320</v>
      </c>
      <c r="D63" s="78" t="s">
        <v>292</v>
      </c>
      <c r="E63" s="82"/>
      <c r="F63" s="82"/>
      <c r="G63" s="82"/>
      <c r="H63" s="82"/>
    </row>
    <row r="64" spans="1:8" x14ac:dyDescent="0.2">
      <c r="A64" s="78" t="s">
        <v>1237</v>
      </c>
      <c r="B64" s="78" t="s">
        <v>440</v>
      </c>
      <c r="C64" s="78" t="s">
        <v>1334</v>
      </c>
      <c r="D64" s="78" t="s">
        <v>442</v>
      </c>
      <c r="E64" s="82">
        <v>1</v>
      </c>
      <c r="F64" s="82">
        <v>1</v>
      </c>
      <c r="G64" s="82">
        <v>1</v>
      </c>
      <c r="H64" s="82">
        <v>0</v>
      </c>
    </row>
    <row r="65" spans="1:8" x14ac:dyDescent="0.2">
      <c r="A65" s="78" t="s">
        <v>1237</v>
      </c>
      <c r="B65" s="78" t="s">
        <v>440</v>
      </c>
      <c r="C65" s="78" t="s">
        <v>1335</v>
      </c>
      <c r="D65" s="78" t="s">
        <v>444</v>
      </c>
      <c r="E65" s="82">
        <v>1</v>
      </c>
      <c r="F65" s="82">
        <v>1</v>
      </c>
      <c r="G65" s="82">
        <v>1</v>
      </c>
      <c r="H65" s="82">
        <v>1</v>
      </c>
    </row>
    <row r="66" spans="1:8" x14ac:dyDescent="0.2">
      <c r="A66" s="78" t="s">
        <v>1237</v>
      </c>
      <c r="B66" s="78" t="s">
        <v>67</v>
      </c>
      <c r="C66" s="78" t="s">
        <v>1336</v>
      </c>
      <c r="D66" s="78" t="s">
        <v>69</v>
      </c>
      <c r="E66" s="82">
        <v>196</v>
      </c>
      <c r="F66" s="82">
        <v>196</v>
      </c>
      <c r="G66" s="82">
        <v>196</v>
      </c>
      <c r="H66" s="82">
        <v>194</v>
      </c>
    </row>
    <row r="67" spans="1:8" x14ac:dyDescent="0.2">
      <c r="A67" s="78" t="s">
        <v>1237</v>
      </c>
      <c r="B67" s="78" t="s">
        <v>67</v>
      </c>
      <c r="C67" s="78" t="s">
        <v>1337</v>
      </c>
      <c r="D67" s="78" t="s">
        <v>71</v>
      </c>
      <c r="E67" s="82">
        <v>12600</v>
      </c>
      <c r="F67" s="82">
        <v>12600</v>
      </c>
      <c r="G67" s="82">
        <v>12600</v>
      </c>
      <c r="H67" s="82">
        <v>12600</v>
      </c>
    </row>
    <row r="68" spans="1:8" x14ac:dyDescent="0.2">
      <c r="A68" s="78" t="s">
        <v>1237</v>
      </c>
      <c r="B68" s="78" t="s">
        <v>67</v>
      </c>
      <c r="C68" s="78" t="s">
        <v>1338</v>
      </c>
      <c r="D68" s="78" t="s">
        <v>73</v>
      </c>
      <c r="E68" s="82">
        <v>347</v>
      </c>
      <c r="F68" s="82">
        <v>347</v>
      </c>
      <c r="G68" s="82">
        <v>347</v>
      </c>
      <c r="H68" s="82">
        <v>345</v>
      </c>
    </row>
    <row r="69" spans="1:8" x14ac:dyDescent="0.2">
      <c r="A69" s="78" t="s">
        <v>1237</v>
      </c>
      <c r="B69" s="78" t="s">
        <v>67</v>
      </c>
      <c r="C69" s="78" t="s">
        <v>1339</v>
      </c>
      <c r="D69" s="78" t="s">
        <v>75</v>
      </c>
      <c r="E69" s="82">
        <v>1582</v>
      </c>
      <c r="F69" s="82">
        <v>1582</v>
      </c>
      <c r="G69" s="82">
        <v>1582</v>
      </c>
      <c r="H69" s="82">
        <v>1582</v>
      </c>
    </row>
    <row r="70" spans="1:8" x14ac:dyDescent="0.2">
      <c r="A70" s="78" t="s">
        <v>1237</v>
      </c>
      <c r="B70" s="78" t="s">
        <v>67</v>
      </c>
      <c r="C70" s="78" t="s">
        <v>1340</v>
      </c>
      <c r="D70" s="78" t="s">
        <v>77</v>
      </c>
      <c r="E70" s="82">
        <v>4</v>
      </c>
      <c r="F70" s="82">
        <v>4</v>
      </c>
      <c r="G70" s="82">
        <v>4</v>
      </c>
      <c r="H70" s="82">
        <v>3</v>
      </c>
    </row>
    <row r="71" spans="1:8" x14ac:dyDescent="0.2">
      <c r="A71" s="78" t="s">
        <v>1237</v>
      </c>
      <c r="B71" s="78" t="s">
        <v>67</v>
      </c>
      <c r="C71" s="78" t="s">
        <v>1341</v>
      </c>
      <c r="D71" s="78" t="s">
        <v>79</v>
      </c>
      <c r="E71" s="82">
        <v>7</v>
      </c>
      <c r="F71" s="82">
        <v>7</v>
      </c>
      <c r="G71" s="82">
        <v>7</v>
      </c>
      <c r="H71" s="82">
        <v>7</v>
      </c>
    </row>
    <row r="72" spans="1:8" x14ac:dyDescent="0.2">
      <c r="A72" s="78" t="s">
        <v>1237</v>
      </c>
      <c r="B72" s="78" t="s">
        <v>67</v>
      </c>
      <c r="C72" s="78" t="s">
        <v>1342</v>
      </c>
      <c r="D72" s="78" t="s">
        <v>81</v>
      </c>
      <c r="E72" s="82">
        <v>1487</v>
      </c>
      <c r="F72" s="82">
        <v>1487</v>
      </c>
      <c r="G72" s="82">
        <v>1487</v>
      </c>
      <c r="H72" s="82">
        <v>1486</v>
      </c>
    </row>
    <row r="73" spans="1:8" x14ac:dyDescent="0.2">
      <c r="A73" s="78" t="s">
        <v>1237</v>
      </c>
      <c r="B73" s="78" t="s">
        <v>67</v>
      </c>
      <c r="C73" s="78" t="s">
        <v>1343</v>
      </c>
      <c r="D73" s="78" t="s">
        <v>82</v>
      </c>
      <c r="E73" s="82">
        <v>34</v>
      </c>
      <c r="F73" s="82">
        <v>34</v>
      </c>
      <c r="G73" s="82">
        <v>34</v>
      </c>
      <c r="H73" s="82">
        <v>34</v>
      </c>
    </row>
    <row r="74" spans="1:8" x14ac:dyDescent="0.2">
      <c r="A74" s="78" t="s">
        <v>1237</v>
      </c>
      <c r="B74" s="78" t="s">
        <v>67</v>
      </c>
      <c r="C74" s="78" t="s">
        <v>1344</v>
      </c>
      <c r="D74" s="78" t="s">
        <v>83</v>
      </c>
      <c r="E74" s="82">
        <v>3</v>
      </c>
      <c r="F74" s="82">
        <v>3</v>
      </c>
      <c r="G74" s="82">
        <v>3</v>
      </c>
      <c r="H74" s="82">
        <v>2</v>
      </c>
    </row>
    <row r="75" spans="1:8" x14ac:dyDescent="0.2">
      <c r="A75" s="78" t="s">
        <v>1237</v>
      </c>
      <c r="B75" s="78" t="s">
        <v>67</v>
      </c>
      <c r="C75" s="78" t="s">
        <v>1345</v>
      </c>
      <c r="D75" s="78" t="s">
        <v>84</v>
      </c>
      <c r="E75" s="82">
        <v>75</v>
      </c>
      <c r="F75" s="82">
        <v>75</v>
      </c>
      <c r="G75" s="82">
        <v>75</v>
      </c>
      <c r="H75" s="82">
        <v>75</v>
      </c>
    </row>
    <row r="76" spans="1:8" x14ac:dyDescent="0.2">
      <c r="A76" s="78" t="s">
        <v>1237</v>
      </c>
      <c r="B76" s="78" t="s">
        <v>67</v>
      </c>
      <c r="C76" s="78" t="s">
        <v>1346</v>
      </c>
      <c r="D76" s="78" t="s">
        <v>85</v>
      </c>
      <c r="E76" s="82">
        <v>685</v>
      </c>
      <c r="F76" s="82">
        <v>685</v>
      </c>
      <c r="G76" s="82">
        <v>685</v>
      </c>
      <c r="H76" s="82">
        <v>686</v>
      </c>
    </row>
    <row r="77" spans="1:8" x14ac:dyDescent="0.2">
      <c r="A77" s="78" t="s">
        <v>1237</v>
      </c>
      <c r="B77" s="78" t="s">
        <v>67</v>
      </c>
      <c r="C77" s="78" t="s">
        <v>1347</v>
      </c>
      <c r="D77" s="78" t="s">
        <v>86</v>
      </c>
      <c r="E77" s="82">
        <v>37</v>
      </c>
      <c r="F77" s="82">
        <v>37</v>
      </c>
      <c r="G77" s="82">
        <v>37</v>
      </c>
      <c r="H77" s="82">
        <v>37</v>
      </c>
    </row>
    <row r="78" spans="1:8" x14ac:dyDescent="0.2">
      <c r="A78" s="78" t="s">
        <v>1237</v>
      </c>
      <c r="B78" s="78" t="s">
        <v>67</v>
      </c>
      <c r="C78" s="78" t="s">
        <v>1348</v>
      </c>
      <c r="D78" s="78" t="s">
        <v>87</v>
      </c>
      <c r="E78" s="82">
        <v>140</v>
      </c>
      <c r="F78" s="82">
        <v>140</v>
      </c>
      <c r="G78" s="82">
        <v>140</v>
      </c>
      <c r="H78" s="82">
        <v>141</v>
      </c>
    </row>
    <row r="79" spans="1:8" x14ac:dyDescent="0.2">
      <c r="A79" s="78" t="s">
        <v>1237</v>
      </c>
      <c r="B79" s="78" t="s">
        <v>67</v>
      </c>
      <c r="C79" s="78" t="s">
        <v>1349</v>
      </c>
      <c r="D79" s="78" t="s">
        <v>88</v>
      </c>
      <c r="E79" s="82">
        <v>106</v>
      </c>
      <c r="F79" s="82">
        <v>106</v>
      </c>
      <c r="G79" s="82">
        <v>106</v>
      </c>
      <c r="H79" s="82">
        <v>106</v>
      </c>
    </row>
    <row r="80" spans="1:8" x14ac:dyDescent="0.2">
      <c r="A80" s="78" t="s">
        <v>1237</v>
      </c>
      <c r="B80" s="78" t="s">
        <v>67</v>
      </c>
      <c r="C80" s="78" t="s">
        <v>1350</v>
      </c>
      <c r="D80" s="78" t="s">
        <v>89</v>
      </c>
      <c r="E80" s="82">
        <v>6</v>
      </c>
      <c r="F80" s="82">
        <v>6</v>
      </c>
      <c r="G80" s="82">
        <v>6</v>
      </c>
      <c r="H80" s="82">
        <v>7</v>
      </c>
    </row>
    <row r="81" spans="1:8" x14ac:dyDescent="0.2">
      <c r="A81" s="78" t="s">
        <v>1237</v>
      </c>
      <c r="B81" s="78" t="s">
        <v>67</v>
      </c>
      <c r="C81" s="78" t="s">
        <v>1351</v>
      </c>
      <c r="D81" s="78" t="s">
        <v>90</v>
      </c>
      <c r="E81" s="82">
        <v>11</v>
      </c>
      <c r="F81" s="82">
        <v>11</v>
      </c>
      <c r="G81" s="82">
        <v>11</v>
      </c>
      <c r="H81" s="82">
        <v>11</v>
      </c>
    </row>
    <row r="82" spans="1:8" x14ac:dyDescent="0.2">
      <c r="A82" s="78" t="s">
        <v>1237</v>
      </c>
      <c r="B82" s="78" t="s">
        <v>67</v>
      </c>
      <c r="C82" s="78" t="s">
        <v>1352</v>
      </c>
      <c r="D82" s="78" t="s">
        <v>91</v>
      </c>
      <c r="E82" s="82">
        <v>52</v>
      </c>
      <c r="F82" s="82">
        <v>52</v>
      </c>
      <c r="G82" s="82">
        <v>52</v>
      </c>
      <c r="H82" s="82">
        <v>51</v>
      </c>
    </row>
    <row r="83" spans="1:8" x14ac:dyDescent="0.2">
      <c r="A83" s="78" t="s">
        <v>1237</v>
      </c>
      <c r="B83" s="78" t="s">
        <v>67</v>
      </c>
      <c r="C83" s="78" t="s">
        <v>1353</v>
      </c>
      <c r="D83" s="78" t="s">
        <v>92</v>
      </c>
      <c r="E83" s="82">
        <v>230</v>
      </c>
      <c r="F83" s="82">
        <v>230</v>
      </c>
      <c r="G83" s="82">
        <v>230</v>
      </c>
      <c r="H83" s="82">
        <v>231</v>
      </c>
    </row>
    <row r="84" spans="1:8" x14ac:dyDescent="0.2">
      <c r="A84" s="78" t="s">
        <v>1237</v>
      </c>
      <c r="B84" s="78" t="s">
        <v>67</v>
      </c>
      <c r="C84" s="78" t="s">
        <v>1354</v>
      </c>
      <c r="D84" s="78" t="s">
        <v>93</v>
      </c>
      <c r="E84" s="82">
        <v>151</v>
      </c>
      <c r="F84" s="82">
        <v>151</v>
      </c>
      <c r="G84" s="82">
        <v>151</v>
      </c>
      <c r="H84" s="82">
        <v>152</v>
      </c>
    </row>
    <row r="85" spans="1:8" x14ac:dyDescent="0.2">
      <c r="A85" s="78" t="s">
        <v>1237</v>
      </c>
      <c r="B85" s="78" t="s">
        <v>67</v>
      </c>
      <c r="C85" s="78" t="s">
        <v>1355</v>
      </c>
      <c r="D85" s="78" t="s">
        <v>94</v>
      </c>
      <c r="E85" s="82">
        <v>140</v>
      </c>
      <c r="F85" s="82">
        <v>140</v>
      </c>
      <c r="G85" s="82">
        <v>140</v>
      </c>
      <c r="H85" s="82">
        <v>139</v>
      </c>
    </row>
    <row r="86" spans="1:8" x14ac:dyDescent="0.2">
      <c r="A86" s="78" t="s">
        <v>1237</v>
      </c>
      <c r="B86" s="78" t="s">
        <v>67</v>
      </c>
      <c r="C86" s="78" t="s">
        <v>1356</v>
      </c>
      <c r="D86" s="78" t="s">
        <v>95</v>
      </c>
      <c r="E86" s="82">
        <v>8</v>
      </c>
      <c r="F86" s="82">
        <v>8</v>
      </c>
      <c r="G86" s="82">
        <v>8</v>
      </c>
      <c r="H86" s="82">
        <v>9</v>
      </c>
    </row>
    <row r="87" spans="1:8" x14ac:dyDescent="0.2">
      <c r="A87" s="78" t="s">
        <v>1237</v>
      </c>
      <c r="B87" s="78" t="s">
        <v>67</v>
      </c>
      <c r="C87" s="78" t="s">
        <v>1357</v>
      </c>
      <c r="D87" s="78" t="s">
        <v>96</v>
      </c>
      <c r="E87" s="82">
        <v>1</v>
      </c>
      <c r="F87" s="82">
        <v>1</v>
      </c>
      <c r="G87" s="82">
        <v>1</v>
      </c>
      <c r="H87" s="82">
        <v>1</v>
      </c>
    </row>
    <row r="88" spans="1:8" x14ac:dyDescent="0.2">
      <c r="A88" s="78" t="s">
        <v>1237</v>
      </c>
      <c r="B88" s="78" t="s">
        <v>67</v>
      </c>
      <c r="C88" s="78" t="s">
        <v>1358</v>
      </c>
      <c r="D88" s="78" t="s">
        <v>97</v>
      </c>
      <c r="E88" s="82">
        <v>76</v>
      </c>
      <c r="F88" s="82">
        <v>76</v>
      </c>
      <c r="G88" s="82">
        <v>76</v>
      </c>
      <c r="H88" s="82">
        <v>77</v>
      </c>
    </row>
    <row r="89" spans="1:8" x14ac:dyDescent="0.2">
      <c r="A89" s="78" t="s">
        <v>1237</v>
      </c>
      <c r="B89" s="78" t="s">
        <v>67</v>
      </c>
      <c r="C89" s="78" t="s">
        <v>1359</v>
      </c>
      <c r="D89" s="78" t="s">
        <v>98</v>
      </c>
      <c r="E89" s="82">
        <v>115</v>
      </c>
      <c r="F89" s="82">
        <v>115</v>
      </c>
      <c r="G89" s="82">
        <v>2115</v>
      </c>
      <c r="H89" s="82">
        <v>115</v>
      </c>
    </row>
    <row r="90" spans="1:8" x14ac:dyDescent="0.2">
      <c r="A90" s="78" t="s">
        <v>1237</v>
      </c>
      <c r="B90" s="78" t="s">
        <v>67</v>
      </c>
      <c r="C90" s="78" t="s">
        <v>1360</v>
      </c>
      <c r="D90" s="78" t="s">
        <v>99</v>
      </c>
      <c r="E90" s="82">
        <v>195</v>
      </c>
      <c r="F90" s="82">
        <v>195</v>
      </c>
      <c r="G90" s="82">
        <v>195</v>
      </c>
      <c r="H90" s="82">
        <v>194</v>
      </c>
    </row>
    <row r="91" spans="1:8" x14ac:dyDescent="0.2">
      <c r="A91" s="78" t="s">
        <v>1237</v>
      </c>
      <c r="B91" s="78" t="s">
        <v>67</v>
      </c>
      <c r="C91" s="78" t="s">
        <v>1361</v>
      </c>
      <c r="D91" s="78" t="s">
        <v>100</v>
      </c>
      <c r="E91" s="82">
        <v>87</v>
      </c>
      <c r="F91" s="82">
        <v>87</v>
      </c>
      <c r="G91" s="82">
        <v>87</v>
      </c>
      <c r="H91" s="82">
        <v>88</v>
      </c>
    </row>
    <row r="92" spans="1:8" x14ac:dyDescent="0.2">
      <c r="A92" s="78" t="s">
        <v>1237</v>
      </c>
      <c r="B92" s="78" t="s">
        <v>67</v>
      </c>
      <c r="C92" s="78" t="s">
        <v>1362</v>
      </c>
      <c r="D92" s="78" t="s">
        <v>101</v>
      </c>
      <c r="E92" s="82">
        <v>43</v>
      </c>
      <c r="F92" s="82">
        <v>43</v>
      </c>
      <c r="G92" s="82">
        <v>43</v>
      </c>
      <c r="H92" s="82">
        <v>44</v>
      </c>
    </row>
    <row r="93" spans="1:8" x14ac:dyDescent="0.2">
      <c r="A93" s="78" t="s">
        <v>1237</v>
      </c>
      <c r="B93" s="78" t="s">
        <v>67</v>
      </c>
      <c r="C93" s="78" t="s">
        <v>1363</v>
      </c>
      <c r="D93" s="78" t="s">
        <v>102</v>
      </c>
      <c r="E93" s="82">
        <v>295</v>
      </c>
      <c r="F93" s="82">
        <v>295</v>
      </c>
      <c r="G93" s="82">
        <v>295</v>
      </c>
      <c r="H93" s="82">
        <v>295</v>
      </c>
    </row>
    <row r="94" spans="1:8" x14ac:dyDescent="0.2">
      <c r="A94" s="78" t="s">
        <v>1237</v>
      </c>
      <c r="B94" s="78" t="s">
        <v>67</v>
      </c>
      <c r="C94" s="78" t="s">
        <v>1364</v>
      </c>
      <c r="D94" s="78" t="s">
        <v>103</v>
      </c>
      <c r="E94" s="82">
        <v>4375</v>
      </c>
      <c r="F94" s="82">
        <v>4375</v>
      </c>
      <c r="G94" s="82">
        <v>8375</v>
      </c>
      <c r="H94" s="82">
        <v>4375</v>
      </c>
    </row>
    <row r="95" spans="1:8" x14ac:dyDescent="0.2">
      <c r="A95" s="78" t="s">
        <v>1237</v>
      </c>
      <c r="B95" s="78" t="s">
        <v>67</v>
      </c>
      <c r="C95" s="78" t="s">
        <v>1365</v>
      </c>
      <c r="D95" s="78" t="s">
        <v>104</v>
      </c>
      <c r="E95" s="82">
        <v>1163</v>
      </c>
      <c r="F95" s="82">
        <v>1163</v>
      </c>
      <c r="G95" s="82">
        <v>5163</v>
      </c>
      <c r="H95" s="82">
        <v>1161</v>
      </c>
    </row>
    <row r="96" spans="1:8" x14ac:dyDescent="0.2">
      <c r="A96" s="78" t="s">
        <v>1237</v>
      </c>
      <c r="B96" s="78" t="s">
        <v>67</v>
      </c>
      <c r="C96" s="78" t="s">
        <v>1366</v>
      </c>
      <c r="D96" s="78" t="s">
        <v>105</v>
      </c>
      <c r="E96" s="82"/>
      <c r="F96" s="82"/>
      <c r="G96" s="82"/>
      <c r="H96" s="82"/>
    </row>
    <row r="97" spans="1:8" x14ac:dyDescent="0.2">
      <c r="A97" s="78" t="s">
        <v>1237</v>
      </c>
      <c r="B97" s="78" t="s">
        <v>67</v>
      </c>
      <c r="C97" s="78" t="s">
        <v>1367</v>
      </c>
      <c r="D97" s="78" t="s">
        <v>106</v>
      </c>
      <c r="E97" s="82">
        <v>2057</v>
      </c>
      <c r="F97" s="82">
        <v>2057</v>
      </c>
      <c r="G97" s="82">
        <v>6057</v>
      </c>
      <c r="H97" s="82">
        <v>2054</v>
      </c>
    </row>
    <row r="98" spans="1:8" x14ac:dyDescent="0.2">
      <c r="A98" s="78" t="s">
        <v>1237</v>
      </c>
      <c r="B98" s="78" t="s">
        <v>67</v>
      </c>
      <c r="C98" s="78" t="s">
        <v>1368</v>
      </c>
      <c r="D98" s="78" t="s">
        <v>107</v>
      </c>
      <c r="E98" s="82">
        <v>8</v>
      </c>
      <c r="F98" s="82">
        <v>8</v>
      </c>
      <c r="G98" s="82">
        <v>8</v>
      </c>
      <c r="H98" s="82">
        <v>8</v>
      </c>
    </row>
    <row r="99" spans="1:8" x14ac:dyDescent="0.2">
      <c r="A99" s="78" t="s">
        <v>1237</v>
      </c>
      <c r="B99" s="78" t="s">
        <v>67</v>
      </c>
      <c r="C99" s="78" t="s">
        <v>1369</v>
      </c>
      <c r="D99" s="78" t="s">
        <v>108</v>
      </c>
      <c r="E99" s="82">
        <v>825</v>
      </c>
      <c r="F99" s="82">
        <v>825</v>
      </c>
      <c r="G99" s="82">
        <v>825</v>
      </c>
      <c r="H99" s="82">
        <v>825</v>
      </c>
    </row>
    <row r="100" spans="1:8" x14ac:dyDescent="0.2">
      <c r="A100" s="78" t="s">
        <v>1237</v>
      </c>
      <c r="B100" s="78" t="s">
        <v>67</v>
      </c>
      <c r="C100" s="78" t="s">
        <v>1370</v>
      </c>
      <c r="D100" s="78" t="s">
        <v>109</v>
      </c>
      <c r="E100" s="82">
        <v>625</v>
      </c>
      <c r="F100" s="82">
        <v>625</v>
      </c>
      <c r="G100" s="82">
        <v>625</v>
      </c>
      <c r="H100" s="82">
        <v>625</v>
      </c>
    </row>
    <row r="101" spans="1:8" x14ac:dyDescent="0.2">
      <c r="A101" s="78" t="s">
        <v>1237</v>
      </c>
      <c r="B101" s="78" t="s">
        <v>67</v>
      </c>
      <c r="C101" s="78" t="s">
        <v>1371</v>
      </c>
      <c r="D101" s="78" t="s">
        <v>110</v>
      </c>
      <c r="E101" s="82">
        <v>625</v>
      </c>
      <c r="F101" s="82">
        <v>625</v>
      </c>
      <c r="G101" s="82">
        <v>625</v>
      </c>
      <c r="H101" s="82">
        <v>625</v>
      </c>
    </row>
    <row r="102" spans="1:8" x14ac:dyDescent="0.2">
      <c r="A102" s="78" t="s">
        <v>1237</v>
      </c>
      <c r="B102" s="78" t="s">
        <v>67</v>
      </c>
      <c r="C102" s="78" t="s">
        <v>1372</v>
      </c>
      <c r="D102" s="78" t="s">
        <v>111</v>
      </c>
      <c r="E102" s="82">
        <v>14</v>
      </c>
      <c r="F102" s="82">
        <v>14</v>
      </c>
      <c r="G102" s="82">
        <v>14</v>
      </c>
      <c r="H102" s="82">
        <v>12</v>
      </c>
    </row>
    <row r="103" spans="1:8" x14ac:dyDescent="0.2">
      <c r="A103" s="78" t="s">
        <v>1237</v>
      </c>
      <c r="B103" s="78" t="s">
        <v>67</v>
      </c>
      <c r="C103" s="78" t="s">
        <v>1373</v>
      </c>
      <c r="D103" s="78" t="s">
        <v>112</v>
      </c>
      <c r="E103" s="82">
        <v>35</v>
      </c>
      <c r="F103" s="82">
        <v>35</v>
      </c>
      <c r="G103" s="82">
        <v>35</v>
      </c>
      <c r="H103" s="82">
        <v>36</v>
      </c>
    </row>
    <row r="104" spans="1:8" x14ac:dyDescent="0.2">
      <c r="A104" s="78" t="s">
        <v>1237</v>
      </c>
      <c r="B104" s="78" t="s">
        <v>67</v>
      </c>
      <c r="C104" s="78" t="s">
        <v>1374</v>
      </c>
      <c r="D104" s="78" t="s">
        <v>113</v>
      </c>
      <c r="E104" s="82">
        <v>67</v>
      </c>
      <c r="F104" s="82">
        <v>67</v>
      </c>
      <c r="G104" s="82">
        <v>67</v>
      </c>
      <c r="H104" s="82">
        <v>66</v>
      </c>
    </row>
    <row r="105" spans="1:8" x14ac:dyDescent="0.2">
      <c r="A105" s="78" t="s">
        <v>1237</v>
      </c>
      <c r="B105" s="78" t="s">
        <v>67</v>
      </c>
      <c r="C105" s="78" t="s">
        <v>1375</v>
      </c>
      <c r="D105" s="78" t="s">
        <v>114</v>
      </c>
      <c r="E105" s="82">
        <v>200</v>
      </c>
      <c r="F105" s="82">
        <v>200</v>
      </c>
      <c r="G105" s="82">
        <v>200</v>
      </c>
      <c r="H105" s="82">
        <v>200</v>
      </c>
    </row>
    <row r="106" spans="1:8" x14ac:dyDescent="0.2">
      <c r="A106" s="78" t="s">
        <v>1237</v>
      </c>
      <c r="B106" s="78" t="s">
        <v>67</v>
      </c>
      <c r="C106" s="78" t="s">
        <v>1376</v>
      </c>
      <c r="D106" s="78" t="s">
        <v>115</v>
      </c>
      <c r="E106" s="82">
        <v>225</v>
      </c>
      <c r="F106" s="82">
        <v>225</v>
      </c>
      <c r="G106" s="82">
        <v>225</v>
      </c>
      <c r="H106" s="82">
        <v>225</v>
      </c>
    </row>
    <row r="107" spans="1:8" x14ac:dyDescent="0.2">
      <c r="A107" s="78" t="s">
        <v>1237</v>
      </c>
      <c r="B107" s="78" t="s">
        <v>67</v>
      </c>
      <c r="C107" s="78" t="s">
        <v>1377</v>
      </c>
      <c r="D107" s="78" t="s">
        <v>116</v>
      </c>
      <c r="E107" s="82">
        <v>225</v>
      </c>
      <c r="F107" s="82">
        <v>225</v>
      </c>
      <c r="G107" s="82">
        <v>225</v>
      </c>
      <c r="H107" s="82">
        <v>225</v>
      </c>
    </row>
    <row r="108" spans="1:8" x14ac:dyDescent="0.2">
      <c r="A108" s="78" t="s">
        <v>1237</v>
      </c>
      <c r="B108" s="78" t="s">
        <v>67</v>
      </c>
      <c r="C108" s="78" t="s">
        <v>1378</v>
      </c>
      <c r="D108" s="78" t="s">
        <v>117</v>
      </c>
      <c r="E108" s="82">
        <v>94</v>
      </c>
      <c r="F108" s="82">
        <v>94</v>
      </c>
      <c r="G108" s="82">
        <v>2109</v>
      </c>
      <c r="H108" s="82">
        <v>95</v>
      </c>
    </row>
    <row r="109" spans="1:8" x14ac:dyDescent="0.2">
      <c r="A109" s="78" t="s">
        <v>1237</v>
      </c>
      <c r="B109" s="78" t="s">
        <v>67</v>
      </c>
      <c r="C109" s="78" t="s">
        <v>1379</v>
      </c>
      <c r="D109" s="78" t="s">
        <v>118</v>
      </c>
      <c r="E109" s="82">
        <v>27</v>
      </c>
      <c r="F109" s="82">
        <v>27</v>
      </c>
      <c r="G109" s="82">
        <v>27</v>
      </c>
      <c r="H109" s="82">
        <v>26</v>
      </c>
    </row>
    <row r="110" spans="1:8" x14ac:dyDescent="0.2">
      <c r="A110" s="78" t="s">
        <v>1237</v>
      </c>
      <c r="B110" s="78" t="s">
        <v>67</v>
      </c>
      <c r="C110" s="78" t="s">
        <v>1380</v>
      </c>
      <c r="D110" s="78" t="s">
        <v>119</v>
      </c>
      <c r="E110" s="82">
        <v>265</v>
      </c>
      <c r="F110" s="82">
        <v>265</v>
      </c>
      <c r="G110" s="82">
        <v>265</v>
      </c>
      <c r="H110" s="82">
        <v>265</v>
      </c>
    </row>
    <row r="111" spans="1:8" x14ac:dyDescent="0.2">
      <c r="A111" s="78" t="s">
        <v>1237</v>
      </c>
      <c r="B111" s="78" t="s">
        <v>67</v>
      </c>
      <c r="C111" s="78" t="s">
        <v>1381</v>
      </c>
      <c r="D111" s="78" t="s">
        <v>120</v>
      </c>
      <c r="E111" s="82">
        <v>21</v>
      </c>
      <c r="F111" s="82">
        <v>21</v>
      </c>
      <c r="G111" s="82">
        <v>21</v>
      </c>
      <c r="H111" s="82">
        <v>22</v>
      </c>
    </row>
    <row r="112" spans="1:8" x14ac:dyDescent="0.2">
      <c r="A112" s="78" t="s">
        <v>1237</v>
      </c>
      <c r="B112" s="78" t="s">
        <v>67</v>
      </c>
      <c r="C112" s="78" t="s">
        <v>1382</v>
      </c>
      <c r="D112" s="78" t="s">
        <v>121</v>
      </c>
      <c r="E112" s="82">
        <v>3</v>
      </c>
      <c r="F112" s="82">
        <v>3</v>
      </c>
      <c r="G112" s="82">
        <v>3</v>
      </c>
      <c r="H112" s="82">
        <v>4</v>
      </c>
    </row>
    <row r="113" spans="1:8" x14ac:dyDescent="0.2">
      <c r="A113" s="78" t="s">
        <v>1237</v>
      </c>
      <c r="B113" s="78" t="s">
        <v>67</v>
      </c>
      <c r="C113" s="78" t="s">
        <v>1383</v>
      </c>
      <c r="D113" s="78" t="s">
        <v>122</v>
      </c>
      <c r="E113" s="82">
        <v>1</v>
      </c>
      <c r="F113" s="82">
        <v>1</v>
      </c>
      <c r="G113" s="82">
        <v>1</v>
      </c>
      <c r="H113" s="82">
        <v>2</v>
      </c>
    </row>
    <row r="114" spans="1:8" x14ac:dyDescent="0.2">
      <c r="A114" s="78" t="s">
        <v>1237</v>
      </c>
      <c r="B114" s="78" t="s">
        <v>67</v>
      </c>
      <c r="C114" s="78" t="s">
        <v>1384</v>
      </c>
      <c r="D114" s="78" t="s">
        <v>123</v>
      </c>
      <c r="E114" s="82">
        <v>1</v>
      </c>
      <c r="F114" s="82">
        <v>1</v>
      </c>
      <c r="G114" s="82">
        <v>1</v>
      </c>
      <c r="H114" s="82">
        <v>2</v>
      </c>
    </row>
    <row r="115" spans="1:8" x14ac:dyDescent="0.2">
      <c r="A115" s="78" t="s">
        <v>1237</v>
      </c>
      <c r="B115" s="78" t="s">
        <v>67</v>
      </c>
      <c r="C115" s="78" t="s">
        <v>1385</v>
      </c>
      <c r="D115" s="78" t="s">
        <v>124</v>
      </c>
      <c r="E115" s="82">
        <v>63</v>
      </c>
      <c r="F115" s="82">
        <v>63</v>
      </c>
      <c r="G115" s="82">
        <v>63</v>
      </c>
      <c r="H115" s="82">
        <v>64</v>
      </c>
    </row>
    <row r="116" spans="1:8" x14ac:dyDescent="0.2">
      <c r="A116" s="78" t="s">
        <v>1237</v>
      </c>
      <c r="B116" s="78" t="s">
        <v>67</v>
      </c>
      <c r="C116" s="78" t="s">
        <v>1386</v>
      </c>
      <c r="D116" s="78" t="s">
        <v>125</v>
      </c>
      <c r="E116" s="82">
        <v>108</v>
      </c>
      <c r="F116" s="82">
        <v>108</v>
      </c>
      <c r="G116" s="82">
        <v>108</v>
      </c>
      <c r="H116" s="82">
        <v>108</v>
      </c>
    </row>
    <row r="117" spans="1:8" x14ac:dyDescent="0.2">
      <c r="A117" s="78" t="s">
        <v>1237</v>
      </c>
      <c r="B117" s="78" t="s">
        <v>67</v>
      </c>
      <c r="C117" s="78" t="s">
        <v>1387</v>
      </c>
      <c r="D117" s="78" t="s">
        <v>126</v>
      </c>
      <c r="E117" s="82">
        <v>6</v>
      </c>
      <c r="F117" s="82">
        <v>6</v>
      </c>
      <c r="G117" s="82">
        <v>6</v>
      </c>
      <c r="H117" s="82">
        <v>6</v>
      </c>
    </row>
    <row r="118" spans="1:8" x14ac:dyDescent="0.2">
      <c r="A118" s="78" t="s">
        <v>1237</v>
      </c>
      <c r="B118" s="78" t="s">
        <v>67</v>
      </c>
      <c r="C118" s="78" t="s">
        <v>1388</v>
      </c>
      <c r="D118" s="78" t="s">
        <v>127</v>
      </c>
      <c r="E118" s="82">
        <v>8</v>
      </c>
      <c r="F118" s="82">
        <v>8</v>
      </c>
      <c r="G118" s="82">
        <v>8</v>
      </c>
      <c r="H118" s="82">
        <v>8</v>
      </c>
    </row>
    <row r="119" spans="1:8" x14ac:dyDescent="0.2">
      <c r="A119" s="78" t="s">
        <v>1237</v>
      </c>
      <c r="B119" s="78" t="s">
        <v>67</v>
      </c>
      <c r="C119" s="78" t="s">
        <v>1389</v>
      </c>
      <c r="D119" s="78" t="s">
        <v>128</v>
      </c>
      <c r="E119" s="82">
        <v>1</v>
      </c>
      <c r="F119" s="82">
        <v>1</v>
      </c>
      <c r="G119" s="82">
        <v>1</v>
      </c>
      <c r="H119" s="82">
        <v>2</v>
      </c>
    </row>
    <row r="120" spans="1:8" x14ac:dyDescent="0.2">
      <c r="A120" s="78" t="s">
        <v>1237</v>
      </c>
      <c r="B120" s="78" t="s">
        <v>67</v>
      </c>
      <c r="C120" s="78" t="s">
        <v>1390</v>
      </c>
      <c r="D120" s="78" t="s">
        <v>129</v>
      </c>
      <c r="E120" s="82">
        <v>15</v>
      </c>
      <c r="F120" s="82">
        <v>15</v>
      </c>
      <c r="G120" s="82">
        <v>15</v>
      </c>
      <c r="H120" s="82">
        <v>13</v>
      </c>
    </row>
    <row r="121" spans="1:8" x14ac:dyDescent="0.2">
      <c r="A121" s="78" t="s">
        <v>1237</v>
      </c>
      <c r="B121" s="78" t="s">
        <v>67</v>
      </c>
      <c r="C121" s="78" t="s">
        <v>1391</v>
      </c>
      <c r="D121" s="78" t="s">
        <v>130</v>
      </c>
      <c r="E121" s="82">
        <v>2</v>
      </c>
      <c r="F121" s="82">
        <v>2</v>
      </c>
      <c r="G121" s="82">
        <v>2</v>
      </c>
      <c r="H121" s="82">
        <v>2</v>
      </c>
    </row>
    <row r="122" spans="1:8" x14ac:dyDescent="0.2">
      <c r="A122" s="78" t="s">
        <v>1237</v>
      </c>
      <c r="B122" s="78" t="s">
        <v>67</v>
      </c>
      <c r="C122" s="78" t="s">
        <v>1392</v>
      </c>
      <c r="D122" s="78" t="s">
        <v>131</v>
      </c>
      <c r="E122" s="82">
        <v>1</v>
      </c>
      <c r="F122" s="82">
        <v>1</v>
      </c>
      <c r="G122" s="82">
        <v>1</v>
      </c>
      <c r="H122" s="82">
        <v>0</v>
      </c>
    </row>
    <row r="123" spans="1:8" x14ac:dyDescent="0.2">
      <c r="A123" s="78" t="s">
        <v>1237</v>
      </c>
      <c r="B123" s="78" t="s">
        <v>67</v>
      </c>
      <c r="C123" s="78" t="s">
        <v>1393</v>
      </c>
      <c r="D123" s="78" t="s">
        <v>132</v>
      </c>
      <c r="E123" s="82">
        <v>1</v>
      </c>
      <c r="F123" s="82">
        <v>1</v>
      </c>
      <c r="G123" s="82">
        <v>1</v>
      </c>
      <c r="H123" s="82">
        <v>1</v>
      </c>
    </row>
    <row r="124" spans="1:8" x14ac:dyDescent="0.2">
      <c r="A124" s="78" t="s">
        <v>1237</v>
      </c>
      <c r="B124" s="78" t="s">
        <v>67</v>
      </c>
      <c r="C124" s="78" t="s">
        <v>1394</v>
      </c>
      <c r="D124" s="78" t="s">
        <v>133</v>
      </c>
      <c r="E124" s="82">
        <v>1</v>
      </c>
      <c r="F124" s="82">
        <v>1</v>
      </c>
      <c r="G124" s="82">
        <v>1</v>
      </c>
      <c r="H124" s="82">
        <v>2</v>
      </c>
    </row>
    <row r="125" spans="1:8" x14ac:dyDescent="0.2">
      <c r="A125" s="78" t="s">
        <v>1237</v>
      </c>
      <c r="B125" s="78" t="s">
        <v>67</v>
      </c>
      <c r="C125" s="78" t="s">
        <v>1395</v>
      </c>
      <c r="D125" s="78" t="s">
        <v>134</v>
      </c>
      <c r="E125" s="82">
        <v>15</v>
      </c>
      <c r="F125" s="82">
        <v>15</v>
      </c>
      <c r="G125" s="82">
        <v>15</v>
      </c>
      <c r="H125" s="82">
        <v>16</v>
      </c>
    </row>
    <row r="126" spans="1:8" x14ac:dyDescent="0.2">
      <c r="A126" s="78" t="s">
        <v>1237</v>
      </c>
      <c r="B126" s="78" t="s">
        <v>67</v>
      </c>
      <c r="C126" s="78" t="s">
        <v>1396</v>
      </c>
      <c r="D126" s="78" t="s">
        <v>135</v>
      </c>
      <c r="E126" s="82">
        <v>1</v>
      </c>
      <c r="F126" s="82">
        <v>1</v>
      </c>
      <c r="G126" s="82">
        <v>1</v>
      </c>
      <c r="H126" s="82">
        <v>0</v>
      </c>
    </row>
    <row r="127" spans="1:8" x14ac:dyDescent="0.2">
      <c r="A127" s="78" t="s">
        <v>1237</v>
      </c>
      <c r="B127" s="78" t="s">
        <v>67</v>
      </c>
      <c r="C127" s="78" t="s">
        <v>1397</v>
      </c>
      <c r="D127" s="78" t="s">
        <v>136</v>
      </c>
      <c r="E127" s="82">
        <v>1275</v>
      </c>
      <c r="F127" s="82">
        <v>1275</v>
      </c>
      <c r="G127" s="82">
        <v>1275</v>
      </c>
      <c r="H127" s="82">
        <v>1275</v>
      </c>
    </row>
    <row r="128" spans="1:8" x14ac:dyDescent="0.2">
      <c r="A128" s="78" t="s">
        <v>1237</v>
      </c>
      <c r="B128" s="78" t="s">
        <v>67</v>
      </c>
      <c r="C128" s="78" t="s">
        <v>1398</v>
      </c>
      <c r="D128" s="78" t="s">
        <v>137</v>
      </c>
      <c r="E128" s="82">
        <v>275</v>
      </c>
      <c r="F128" s="82">
        <v>275</v>
      </c>
      <c r="G128" s="82">
        <v>275</v>
      </c>
      <c r="H128" s="82">
        <v>275</v>
      </c>
    </row>
    <row r="129" spans="1:8" x14ac:dyDescent="0.2">
      <c r="A129" s="78" t="s">
        <v>1237</v>
      </c>
      <c r="B129" s="78" t="s">
        <v>67</v>
      </c>
      <c r="C129" s="78" t="s">
        <v>1399</v>
      </c>
      <c r="D129" s="78" t="s">
        <v>138</v>
      </c>
      <c r="E129" s="82">
        <v>77</v>
      </c>
      <c r="F129" s="82">
        <v>77</v>
      </c>
      <c r="G129" s="82">
        <v>77</v>
      </c>
      <c r="H129" s="82">
        <v>75</v>
      </c>
    </row>
    <row r="130" spans="1:8" x14ac:dyDescent="0.2">
      <c r="A130" s="78" t="s">
        <v>1237</v>
      </c>
      <c r="B130" s="78" t="s">
        <v>67</v>
      </c>
      <c r="C130" s="78" t="s">
        <v>1400</v>
      </c>
      <c r="D130" s="78" t="s">
        <v>139</v>
      </c>
      <c r="E130" s="82">
        <v>65</v>
      </c>
      <c r="F130" s="82">
        <v>65</v>
      </c>
      <c r="G130" s="82">
        <v>65</v>
      </c>
      <c r="H130" s="82">
        <v>63</v>
      </c>
    </row>
    <row r="131" spans="1:8" x14ac:dyDescent="0.2">
      <c r="A131" s="78" t="s">
        <v>1237</v>
      </c>
      <c r="B131" s="78" t="s">
        <v>67</v>
      </c>
      <c r="C131" s="78" t="s">
        <v>1401</v>
      </c>
      <c r="D131" s="78" t="s">
        <v>140</v>
      </c>
      <c r="E131" s="82">
        <v>7</v>
      </c>
      <c r="F131" s="82">
        <v>7</v>
      </c>
      <c r="G131" s="82">
        <v>7</v>
      </c>
      <c r="H131" s="82">
        <v>7</v>
      </c>
    </row>
    <row r="132" spans="1:8" x14ac:dyDescent="0.2">
      <c r="A132" s="78" t="s">
        <v>1237</v>
      </c>
      <c r="B132" s="78" t="s">
        <v>67</v>
      </c>
      <c r="C132" s="78" t="s">
        <v>1402</v>
      </c>
      <c r="D132" s="78" t="s">
        <v>141</v>
      </c>
      <c r="E132" s="82">
        <v>950</v>
      </c>
      <c r="F132" s="82">
        <v>950</v>
      </c>
      <c r="G132" s="82">
        <v>950</v>
      </c>
      <c r="H132" s="82">
        <v>950</v>
      </c>
    </row>
    <row r="133" spans="1:8" x14ac:dyDescent="0.2">
      <c r="A133" s="78" t="s">
        <v>1237</v>
      </c>
      <c r="B133" s="78" t="s">
        <v>67</v>
      </c>
      <c r="C133" s="78" t="s">
        <v>1403</v>
      </c>
      <c r="D133" s="78" t="s">
        <v>142</v>
      </c>
      <c r="E133" s="82">
        <v>3468</v>
      </c>
      <c r="F133" s="82">
        <v>3468</v>
      </c>
      <c r="G133" s="82">
        <v>3468</v>
      </c>
      <c r="H133" s="82">
        <v>3466</v>
      </c>
    </row>
    <row r="134" spans="1:8" x14ac:dyDescent="0.2">
      <c r="A134" s="78" t="s">
        <v>1237</v>
      </c>
      <c r="B134" s="78" t="s">
        <v>67</v>
      </c>
      <c r="C134" s="78" t="s">
        <v>1404</v>
      </c>
      <c r="D134" s="78" t="s">
        <v>143</v>
      </c>
      <c r="E134" s="82">
        <v>135</v>
      </c>
      <c r="F134" s="82">
        <v>135</v>
      </c>
      <c r="G134" s="82">
        <v>2135</v>
      </c>
      <c r="H134" s="82">
        <v>134</v>
      </c>
    </row>
    <row r="135" spans="1:8" x14ac:dyDescent="0.2">
      <c r="A135" s="78" t="s">
        <v>1237</v>
      </c>
      <c r="B135" s="78" t="s">
        <v>67</v>
      </c>
      <c r="C135" s="78" t="s">
        <v>1405</v>
      </c>
      <c r="D135" s="78" t="s">
        <v>144</v>
      </c>
      <c r="E135" s="82">
        <v>14</v>
      </c>
      <c r="F135" s="82">
        <v>14</v>
      </c>
      <c r="G135" s="82">
        <v>14</v>
      </c>
      <c r="H135" s="82">
        <v>12</v>
      </c>
    </row>
    <row r="136" spans="1:8" x14ac:dyDescent="0.2">
      <c r="A136" s="78" t="s">
        <v>1237</v>
      </c>
      <c r="B136" s="78" t="s">
        <v>67</v>
      </c>
      <c r="C136" s="78" t="s">
        <v>1406</v>
      </c>
      <c r="D136" s="78" t="s">
        <v>145</v>
      </c>
      <c r="E136" s="82">
        <v>3</v>
      </c>
      <c r="F136" s="82">
        <v>3</v>
      </c>
      <c r="G136" s="82">
        <v>3</v>
      </c>
      <c r="H136" s="82">
        <v>3</v>
      </c>
    </row>
    <row r="137" spans="1:8" x14ac:dyDescent="0.2">
      <c r="A137" s="78" t="s">
        <v>1237</v>
      </c>
      <c r="B137" s="78" t="s">
        <v>67</v>
      </c>
      <c r="C137" s="78" t="s">
        <v>1407</v>
      </c>
      <c r="D137" s="78" t="s">
        <v>146</v>
      </c>
      <c r="E137" s="82">
        <v>23</v>
      </c>
      <c r="F137" s="82">
        <v>23</v>
      </c>
      <c r="G137" s="82">
        <v>23</v>
      </c>
      <c r="H137" s="82">
        <v>22</v>
      </c>
    </row>
    <row r="138" spans="1:8" x14ac:dyDescent="0.2">
      <c r="A138" s="78" t="s">
        <v>1237</v>
      </c>
      <c r="B138" s="78" t="s">
        <v>67</v>
      </c>
      <c r="C138" s="78" t="s">
        <v>1408</v>
      </c>
      <c r="D138" s="78" t="s">
        <v>147</v>
      </c>
      <c r="E138" s="82">
        <v>28</v>
      </c>
      <c r="F138" s="82">
        <v>28</v>
      </c>
      <c r="G138" s="82">
        <v>28</v>
      </c>
      <c r="H138" s="82">
        <v>28</v>
      </c>
    </row>
    <row r="139" spans="1:8" x14ac:dyDescent="0.2">
      <c r="A139" s="78" t="s">
        <v>1237</v>
      </c>
      <c r="B139" s="78" t="s">
        <v>67</v>
      </c>
      <c r="C139" s="78" t="s">
        <v>1409</v>
      </c>
      <c r="D139" s="78" t="s">
        <v>148</v>
      </c>
      <c r="E139" s="82">
        <v>2</v>
      </c>
      <c r="F139" s="82">
        <v>2</v>
      </c>
      <c r="G139" s="82">
        <v>2</v>
      </c>
      <c r="H139" s="82">
        <v>0</v>
      </c>
    </row>
    <row r="140" spans="1:8" x14ac:dyDescent="0.2">
      <c r="A140" s="78" t="s">
        <v>1237</v>
      </c>
      <c r="B140" s="78" t="s">
        <v>67</v>
      </c>
      <c r="C140" s="78" t="s">
        <v>1410</v>
      </c>
      <c r="D140" s="78" t="s">
        <v>149</v>
      </c>
      <c r="E140" s="82">
        <v>147</v>
      </c>
      <c r="F140" s="82">
        <v>147</v>
      </c>
      <c r="G140" s="82">
        <v>147</v>
      </c>
      <c r="H140" s="82">
        <v>145</v>
      </c>
    </row>
    <row r="141" spans="1:8" x14ac:dyDescent="0.2">
      <c r="A141" s="78" t="s">
        <v>1237</v>
      </c>
      <c r="B141" s="78" t="s">
        <v>67</v>
      </c>
      <c r="C141" s="78" t="s">
        <v>1411</v>
      </c>
      <c r="D141" s="78" t="s">
        <v>150</v>
      </c>
      <c r="E141" s="82">
        <v>5</v>
      </c>
      <c r="F141" s="82">
        <v>5</v>
      </c>
      <c r="G141" s="82">
        <v>5</v>
      </c>
      <c r="H141" s="82">
        <v>5</v>
      </c>
    </row>
    <row r="142" spans="1:8" x14ac:dyDescent="0.2">
      <c r="A142" s="78" t="s">
        <v>1237</v>
      </c>
      <c r="B142" s="78" t="s">
        <v>67</v>
      </c>
      <c r="C142" s="78" t="s">
        <v>1412</v>
      </c>
      <c r="D142" s="78" t="s">
        <v>151</v>
      </c>
      <c r="E142" s="82">
        <v>149</v>
      </c>
      <c r="F142" s="82">
        <v>149</v>
      </c>
      <c r="G142" s="82">
        <v>149</v>
      </c>
      <c r="H142" s="82">
        <v>149</v>
      </c>
    </row>
    <row r="143" spans="1:8" x14ac:dyDescent="0.2">
      <c r="A143" s="78" t="s">
        <v>1237</v>
      </c>
      <c r="B143" s="78" t="s">
        <v>67</v>
      </c>
      <c r="C143" s="78" t="s">
        <v>1413</v>
      </c>
      <c r="D143" s="78" t="s">
        <v>152</v>
      </c>
      <c r="E143" s="82">
        <v>37</v>
      </c>
      <c r="F143" s="82">
        <v>37</v>
      </c>
      <c r="G143" s="82">
        <v>37</v>
      </c>
      <c r="H143" s="82">
        <v>37</v>
      </c>
    </row>
    <row r="144" spans="1:8" x14ac:dyDescent="0.2">
      <c r="A144" s="78" t="s">
        <v>1237</v>
      </c>
      <c r="B144" s="78" t="s">
        <v>67</v>
      </c>
      <c r="C144" s="78" t="s">
        <v>1414</v>
      </c>
      <c r="D144" s="78" t="s">
        <v>153</v>
      </c>
      <c r="E144" s="82">
        <v>5</v>
      </c>
      <c r="F144" s="82">
        <v>5</v>
      </c>
      <c r="G144" s="82">
        <v>5</v>
      </c>
      <c r="H144" s="82">
        <v>5</v>
      </c>
    </row>
    <row r="145" spans="1:8" x14ac:dyDescent="0.2">
      <c r="A145" s="78" t="s">
        <v>1237</v>
      </c>
      <c r="B145" s="78" t="s">
        <v>67</v>
      </c>
      <c r="C145" s="78" t="s">
        <v>1415</v>
      </c>
      <c r="D145" s="78" t="s">
        <v>154</v>
      </c>
      <c r="E145" s="82">
        <v>139</v>
      </c>
      <c r="F145" s="82">
        <v>139</v>
      </c>
      <c r="G145" s="82">
        <v>139</v>
      </c>
      <c r="H145" s="82">
        <v>137</v>
      </c>
    </row>
    <row r="146" spans="1:8" x14ac:dyDescent="0.2">
      <c r="A146" s="78" t="s">
        <v>1237</v>
      </c>
      <c r="B146" s="78" t="s">
        <v>67</v>
      </c>
      <c r="C146" s="78" t="s">
        <v>1416</v>
      </c>
      <c r="D146" s="78" t="s">
        <v>155</v>
      </c>
      <c r="E146" s="82">
        <v>500</v>
      </c>
      <c r="F146" s="82">
        <v>500</v>
      </c>
      <c r="G146" s="82">
        <v>500</v>
      </c>
      <c r="H146" s="82">
        <v>500</v>
      </c>
    </row>
    <row r="147" spans="1:8" x14ac:dyDescent="0.2">
      <c r="A147" s="78" t="s">
        <v>1237</v>
      </c>
      <c r="B147" s="78" t="s">
        <v>67</v>
      </c>
      <c r="C147" s="78" t="s">
        <v>1417</v>
      </c>
      <c r="D147" s="78" t="s">
        <v>156</v>
      </c>
      <c r="E147" s="82">
        <v>16</v>
      </c>
      <c r="F147" s="82">
        <v>16</v>
      </c>
      <c r="G147" s="82">
        <v>16</v>
      </c>
      <c r="H147" s="82">
        <v>15</v>
      </c>
    </row>
    <row r="148" spans="1:8" x14ac:dyDescent="0.2">
      <c r="A148" s="78" t="s">
        <v>1237</v>
      </c>
      <c r="B148" s="78" t="s">
        <v>67</v>
      </c>
      <c r="C148" s="78" t="s">
        <v>1418</v>
      </c>
      <c r="D148" s="78" t="s">
        <v>157</v>
      </c>
      <c r="E148" s="82">
        <v>13</v>
      </c>
      <c r="F148" s="82">
        <v>13</v>
      </c>
      <c r="G148" s="82">
        <v>13</v>
      </c>
      <c r="H148" s="82">
        <v>12</v>
      </c>
    </row>
    <row r="149" spans="1:8" x14ac:dyDescent="0.2">
      <c r="A149" s="78" t="s">
        <v>1237</v>
      </c>
      <c r="B149" s="78" t="s">
        <v>67</v>
      </c>
      <c r="C149" s="78" t="s">
        <v>1419</v>
      </c>
      <c r="D149" s="78" t="s">
        <v>158</v>
      </c>
      <c r="E149" s="82">
        <v>13</v>
      </c>
      <c r="F149" s="82">
        <v>13</v>
      </c>
      <c r="G149" s="82">
        <v>13</v>
      </c>
      <c r="H149" s="82">
        <v>12</v>
      </c>
    </row>
    <row r="150" spans="1:8" x14ac:dyDescent="0.2">
      <c r="A150" s="78" t="s">
        <v>1237</v>
      </c>
      <c r="B150" s="78" t="s">
        <v>67</v>
      </c>
      <c r="C150" s="78" t="s">
        <v>1420</v>
      </c>
      <c r="D150" s="78" t="s">
        <v>159</v>
      </c>
      <c r="E150" s="82">
        <v>13</v>
      </c>
      <c r="F150" s="82">
        <v>13</v>
      </c>
      <c r="G150" s="82">
        <v>13</v>
      </c>
      <c r="H150" s="82">
        <v>12</v>
      </c>
    </row>
    <row r="151" spans="1:8" x14ac:dyDescent="0.2">
      <c r="A151" s="78" t="s">
        <v>1237</v>
      </c>
      <c r="B151" s="78" t="s">
        <v>67</v>
      </c>
      <c r="C151" s="78" t="s">
        <v>1421</v>
      </c>
      <c r="D151" s="78" t="s">
        <v>160</v>
      </c>
      <c r="E151" s="82">
        <v>15</v>
      </c>
      <c r="F151" s="82">
        <v>15</v>
      </c>
      <c r="G151" s="82">
        <v>15</v>
      </c>
      <c r="H151" s="82">
        <v>15</v>
      </c>
    </row>
    <row r="152" spans="1:8" x14ac:dyDescent="0.2">
      <c r="A152" s="78" t="s">
        <v>1237</v>
      </c>
      <c r="B152" s="78" t="s">
        <v>67</v>
      </c>
      <c r="C152" s="78" t="s">
        <v>1422</v>
      </c>
      <c r="D152" s="78" t="s">
        <v>161</v>
      </c>
      <c r="E152" s="82">
        <v>15</v>
      </c>
      <c r="F152" s="82">
        <v>15</v>
      </c>
      <c r="G152" s="82">
        <v>15</v>
      </c>
      <c r="H152" s="82">
        <v>15</v>
      </c>
    </row>
    <row r="153" spans="1:8" x14ac:dyDescent="0.2">
      <c r="A153" s="78" t="s">
        <v>1237</v>
      </c>
      <c r="B153" s="78" t="s">
        <v>67</v>
      </c>
      <c r="C153" s="78" t="s">
        <v>1423</v>
      </c>
      <c r="D153" s="78" t="s">
        <v>162</v>
      </c>
      <c r="E153" s="82">
        <v>14</v>
      </c>
      <c r="F153" s="82">
        <v>14</v>
      </c>
      <c r="G153" s="82">
        <v>14</v>
      </c>
      <c r="H153" s="82">
        <v>13</v>
      </c>
    </row>
    <row r="154" spans="1:8" x14ac:dyDescent="0.2">
      <c r="A154" s="78" t="s">
        <v>1237</v>
      </c>
      <c r="B154" s="78" t="s">
        <v>67</v>
      </c>
      <c r="C154" s="78" t="s">
        <v>1424</v>
      </c>
      <c r="D154" s="78" t="s">
        <v>163</v>
      </c>
      <c r="E154" s="82">
        <v>40</v>
      </c>
      <c r="F154" s="82">
        <v>40</v>
      </c>
      <c r="G154" s="82">
        <v>40</v>
      </c>
      <c r="H154" s="82">
        <v>40</v>
      </c>
    </row>
    <row r="155" spans="1:8" x14ac:dyDescent="0.2">
      <c r="A155" s="78" t="s">
        <v>1237</v>
      </c>
      <c r="B155" s="78" t="s">
        <v>67</v>
      </c>
      <c r="C155" s="78" t="s">
        <v>1425</v>
      </c>
      <c r="D155" s="78" t="s">
        <v>164</v>
      </c>
      <c r="E155" s="82">
        <v>22</v>
      </c>
      <c r="F155" s="82">
        <v>22</v>
      </c>
      <c r="G155" s="82">
        <v>22</v>
      </c>
      <c r="H155" s="82">
        <v>21</v>
      </c>
    </row>
    <row r="156" spans="1:8" x14ac:dyDescent="0.2">
      <c r="A156" s="78" t="s">
        <v>1237</v>
      </c>
      <c r="B156" s="78" t="s">
        <v>67</v>
      </c>
      <c r="C156" s="78" t="s">
        <v>1426</v>
      </c>
      <c r="D156" s="78" t="s">
        <v>165</v>
      </c>
      <c r="E156" s="82">
        <v>38</v>
      </c>
      <c r="F156" s="82">
        <v>38</v>
      </c>
      <c r="G156" s="82">
        <v>38</v>
      </c>
      <c r="H156" s="82">
        <v>36</v>
      </c>
    </row>
    <row r="157" spans="1:8" x14ac:dyDescent="0.2">
      <c r="A157" s="78" t="s">
        <v>1237</v>
      </c>
      <c r="B157" s="78" t="s">
        <v>67</v>
      </c>
      <c r="C157" s="78" t="s">
        <v>1427</v>
      </c>
      <c r="D157" s="78" t="s">
        <v>166</v>
      </c>
      <c r="E157" s="82">
        <v>7</v>
      </c>
      <c r="F157" s="82">
        <v>7</v>
      </c>
      <c r="G157" s="82">
        <v>7</v>
      </c>
      <c r="H157" s="82">
        <v>7</v>
      </c>
    </row>
    <row r="158" spans="1:8" x14ac:dyDescent="0.2">
      <c r="A158" s="78" t="s">
        <v>1237</v>
      </c>
      <c r="B158" s="78" t="s">
        <v>67</v>
      </c>
      <c r="C158" s="78" t="s">
        <v>1428</v>
      </c>
      <c r="D158" s="78" t="s">
        <v>167</v>
      </c>
      <c r="E158" s="82">
        <v>0</v>
      </c>
      <c r="F158" s="82">
        <v>0</v>
      </c>
      <c r="G158" s="82">
        <v>0</v>
      </c>
      <c r="H158" s="82">
        <v>1</v>
      </c>
    </row>
    <row r="159" spans="1:8" x14ac:dyDescent="0.2">
      <c r="A159" s="78" t="s">
        <v>1237</v>
      </c>
      <c r="B159" s="78" t="s">
        <v>67</v>
      </c>
      <c r="C159" s="78" t="s">
        <v>1429</v>
      </c>
      <c r="D159" s="78" t="s">
        <v>168</v>
      </c>
      <c r="E159" s="82">
        <v>15</v>
      </c>
      <c r="F159" s="82">
        <v>15</v>
      </c>
      <c r="G159" s="82">
        <v>15</v>
      </c>
      <c r="H159" s="82">
        <v>13</v>
      </c>
    </row>
    <row r="160" spans="1:8" x14ac:dyDescent="0.2">
      <c r="A160" s="78" t="s">
        <v>1237</v>
      </c>
      <c r="B160" s="78" t="s">
        <v>67</v>
      </c>
      <c r="C160" s="78" t="s">
        <v>1430</v>
      </c>
      <c r="D160" s="78" t="s">
        <v>169</v>
      </c>
      <c r="E160" s="82">
        <v>3</v>
      </c>
      <c r="F160" s="82">
        <v>3</v>
      </c>
      <c r="G160" s="82">
        <v>3</v>
      </c>
      <c r="H160" s="82">
        <v>3</v>
      </c>
    </row>
    <row r="161" spans="1:8" x14ac:dyDescent="0.2">
      <c r="A161" s="78" t="s">
        <v>1237</v>
      </c>
      <c r="B161" s="78" t="s">
        <v>67</v>
      </c>
      <c r="C161" s="78" t="s">
        <v>1431</v>
      </c>
      <c r="D161" s="78" t="s">
        <v>170</v>
      </c>
      <c r="E161" s="82">
        <v>1</v>
      </c>
      <c r="F161" s="82">
        <v>1</v>
      </c>
      <c r="G161" s="82">
        <v>1</v>
      </c>
      <c r="H161" s="82">
        <v>-1</v>
      </c>
    </row>
    <row r="162" spans="1:8" x14ac:dyDescent="0.2">
      <c r="A162" s="78" t="s">
        <v>1237</v>
      </c>
      <c r="B162" s="78" t="s">
        <v>67</v>
      </c>
      <c r="C162" s="78" t="s">
        <v>1432</v>
      </c>
      <c r="D162" s="78" t="s">
        <v>171</v>
      </c>
      <c r="E162" s="82">
        <v>64</v>
      </c>
      <c r="F162" s="82">
        <v>64</v>
      </c>
      <c r="G162" s="82">
        <v>64</v>
      </c>
      <c r="H162" s="82">
        <v>63</v>
      </c>
    </row>
    <row r="163" spans="1:8" x14ac:dyDescent="0.2">
      <c r="A163" s="78" t="s">
        <v>1237</v>
      </c>
      <c r="B163" s="78" t="s">
        <v>67</v>
      </c>
      <c r="C163" s="78" t="s">
        <v>1433</v>
      </c>
      <c r="D163" s="78" t="s">
        <v>172</v>
      </c>
      <c r="E163" s="82">
        <v>5</v>
      </c>
      <c r="F163" s="82">
        <v>5</v>
      </c>
      <c r="G163" s="82">
        <v>5</v>
      </c>
      <c r="H163" s="82">
        <v>3</v>
      </c>
    </row>
    <row r="164" spans="1:8" x14ac:dyDescent="0.2">
      <c r="A164" s="78" t="s">
        <v>1237</v>
      </c>
      <c r="B164" s="78" t="s">
        <v>67</v>
      </c>
      <c r="C164" s="78" t="s">
        <v>1434</v>
      </c>
      <c r="D164" s="78" t="s">
        <v>173</v>
      </c>
      <c r="E164" s="82">
        <v>242</v>
      </c>
      <c r="F164" s="82">
        <v>242</v>
      </c>
      <c r="G164" s="82">
        <v>242</v>
      </c>
      <c r="H164" s="82">
        <v>241</v>
      </c>
    </row>
    <row r="165" spans="1:8" x14ac:dyDescent="0.2">
      <c r="A165" s="78" t="s">
        <v>1237</v>
      </c>
      <c r="B165" s="78" t="s">
        <v>67</v>
      </c>
      <c r="C165" s="78" t="s">
        <v>1435</v>
      </c>
      <c r="D165" s="78" t="s">
        <v>174</v>
      </c>
      <c r="E165" s="82">
        <v>2</v>
      </c>
      <c r="F165" s="82">
        <v>2</v>
      </c>
      <c r="G165" s="82">
        <v>2</v>
      </c>
      <c r="H165" s="82">
        <v>0</v>
      </c>
    </row>
    <row r="166" spans="1:8" x14ac:dyDescent="0.2">
      <c r="A166" s="78" t="s">
        <v>1237</v>
      </c>
      <c r="B166" s="78" t="s">
        <v>67</v>
      </c>
      <c r="C166" s="78" t="s">
        <v>1436</v>
      </c>
      <c r="D166" s="78" t="s">
        <v>175</v>
      </c>
      <c r="E166" s="82">
        <v>10</v>
      </c>
      <c r="F166" s="82">
        <v>10</v>
      </c>
      <c r="G166" s="82">
        <v>10</v>
      </c>
      <c r="H166" s="82">
        <v>8</v>
      </c>
    </row>
    <row r="167" spans="1:8" x14ac:dyDescent="0.2">
      <c r="A167" s="78" t="s">
        <v>1237</v>
      </c>
      <c r="B167" s="78" t="s">
        <v>67</v>
      </c>
      <c r="C167" s="78" t="s">
        <v>1437</v>
      </c>
      <c r="D167" s="78" t="s">
        <v>176</v>
      </c>
      <c r="E167" s="82">
        <v>4</v>
      </c>
      <c r="F167" s="82">
        <v>4</v>
      </c>
      <c r="G167" s="82">
        <v>4</v>
      </c>
      <c r="H167" s="82">
        <v>2</v>
      </c>
    </row>
    <row r="168" spans="1:8" x14ac:dyDescent="0.2">
      <c r="A168" s="78" t="s">
        <v>1237</v>
      </c>
      <c r="B168" s="78" t="s">
        <v>67</v>
      </c>
      <c r="C168" s="78" t="s">
        <v>1438</v>
      </c>
      <c r="D168" s="78" t="s">
        <v>177</v>
      </c>
      <c r="E168" s="82">
        <v>84</v>
      </c>
      <c r="F168" s="82">
        <v>84</v>
      </c>
      <c r="G168" s="82">
        <v>84</v>
      </c>
      <c r="H168" s="82">
        <v>82</v>
      </c>
    </row>
    <row r="169" spans="1:8" x14ac:dyDescent="0.2">
      <c r="A169" s="78" t="s">
        <v>1237</v>
      </c>
      <c r="B169" s="78" t="s">
        <v>67</v>
      </c>
      <c r="C169" s="78" t="s">
        <v>1439</v>
      </c>
      <c r="D169" s="78" t="s">
        <v>178</v>
      </c>
      <c r="E169" s="82">
        <v>5</v>
      </c>
      <c r="F169" s="82">
        <v>5</v>
      </c>
      <c r="G169" s="82">
        <v>2005</v>
      </c>
      <c r="H169" s="82">
        <v>6</v>
      </c>
    </row>
    <row r="170" spans="1:8" x14ac:dyDescent="0.2">
      <c r="A170" s="78" t="s">
        <v>1237</v>
      </c>
      <c r="B170" s="78" t="s">
        <v>67</v>
      </c>
      <c r="C170" s="78" t="s">
        <v>1440</v>
      </c>
      <c r="D170" s="78" t="s">
        <v>179</v>
      </c>
      <c r="E170" s="82">
        <v>1</v>
      </c>
      <c r="F170" s="82">
        <v>1</v>
      </c>
      <c r="G170" s="82">
        <v>1</v>
      </c>
      <c r="H170" s="82">
        <v>2</v>
      </c>
    </row>
    <row r="171" spans="1:8" x14ac:dyDescent="0.2">
      <c r="A171" s="78" t="s">
        <v>1237</v>
      </c>
      <c r="B171" s="78" t="s">
        <v>67</v>
      </c>
      <c r="C171" s="78" t="s">
        <v>1441</v>
      </c>
      <c r="D171" s="78" t="s">
        <v>180</v>
      </c>
      <c r="E171" s="82">
        <v>4</v>
      </c>
      <c r="F171" s="82">
        <v>4</v>
      </c>
      <c r="G171" s="82">
        <v>4</v>
      </c>
      <c r="H171" s="82">
        <v>2</v>
      </c>
    </row>
    <row r="172" spans="1:8" x14ac:dyDescent="0.2">
      <c r="A172" s="78" t="s">
        <v>1237</v>
      </c>
      <c r="B172" s="78" t="s">
        <v>67</v>
      </c>
      <c r="C172" s="78" t="s">
        <v>1442</v>
      </c>
      <c r="D172" s="78" t="s">
        <v>181</v>
      </c>
      <c r="E172" s="82">
        <v>1</v>
      </c>
      <c r="F172" s="82">
        <v>1</v>
      </c>
      <c r="G172" s="82">
        <v>1</v>
      </c>
      <c r="H172" s="82">
        <v>-1</v>
      </c>
    </row>
    <row r="173" spans="1:8" x14ac:dyDescent="0.2">
      <c r="A173" s="78" t="s">
        <v>1237</v>
      </c>
      <c r="B173" s="78" t="s">
        <v>67</v>
      </c>
      <c r="C173" s="78" t="s">
        <v>1443</v>
      </c>
      <c r="D173" s="78" t="s">
        <v>182</v>
      </c>
      <c r="E173" s="82">
        <v>2</v>
      </c>
      <c r="F173" s="82">
        <v>2</v>
      </c>
      <c r="G173" s="82">
        <v>2</v>
      </c>
      <c r="H173" s="82">
        <v>0</v>
      </c>
    </row>
    <row r="174" spans="1:8" x14ac:dyDescent="0.2">
      <c r="A174" s="78" t="s">
        <v>1237</v>
      </c>
      <c r="B174" s="78" t="s">
        <v>67</v>
      </c>
      <c r="C174" s="78" t="s">
        <v>1444</v>
      </c>
      <c r="D174" s="78" t="s">
        <v>183</v>
      </c>
      <c r="E174" s="82">
        <v>0</v>
      </c>
      <c r="F174" s="82">
        <v>0</v>
      </c>
      <c r="G174" s="82">
        <v>0</v>
      </c>
      <c r="H174" s="82">
        <v>1</v>
      </c>
    </row>
    <row r="175" spans="1:8" x14ac:dyDescent="0.2">
      <c r="A175" s="78" t="s">
        <v>1237</v>
      </c>
      <c r="B175" s="78" t="s">
        <v>67</v>
      </c>
      <c r="C175" s="78" t="s">
        <v>1445</v>
      </c>
      <c r="D175" s="78" t="s">
        <v>184</v>
      </c>
      <c r="E175" s="82">
        <v>26</v>
      </c>
      <c r="F175" s="82">
        <v>26</v>
      </c>
      <c r="G175" s="82">
        <v>26</v>
      </c>
      <c r="H175" s="82">
        <v>25</v>
      </c>
    </row>
    <row r="176" spans="1:8" x14ac:dyDescent="0.2">
      <c r="A176" s="78" t="s">
        <v>1237</v>
      </c>
      <c r="B176" s="78" t="s">
        <v>67</v>
      </c>
      <c r="C176" s="78" t="s">
        <v>1446</v>
      </c>
      <c r="D176" s="78" t="s">
        <v>185</v>
      </c>
      <c r="E176" s="82">
        <v>19</v>
      </c>
      <c r="F176" s="82">
        <v>19</v>
      </c>
      <c r="G176" s="82">
        <v>19</v>
      </c>
      <c r="H176" s="82">
        <v>20</v>
      </c>
    </row>
    <row r="177" spans="1:8" x14ac:dyDescent="0.2">
      <c r="A177" s="78" t="s">
        <v>1237</v>
      </c>
      <c r="B177" s="78" t="s">
        <v>67</v>
      </c>
      <c r="C177" s="78" t="s">
        <v>1447</v>
      </c>
      <c r="D177" s="78" t="s">
        <v>186</v>
      </c>
      <c r="E177" s="82">
        <v>3</v>
      </c>
      <c r="F177" s="82">
        <v>3</v>
      </c>
      <c r="G177" s="82">
        <v>3</v>
      </c>
      <c r="H177" s="82">
        <v>3</v>
      </c>
    </row>
    <row r="178" spans="1:8" x14ac:dyDescent="0.2">
      <c r="A178" s="78" t="s">
        <v>1237</v>
      </c>
      <c r="B178" s="78" t="s">
        <v>67</v>
      </c>
      <c r="C178" s="78" t="s">
        <v>1448</v>
      </c>
      <c r="D178" s="78" t="s">
        <v>187</v>
      </c>
      <c r="E178" s="82"/>
      <c r="F178" s="82"/>
      <c r="G178" s="82">
        <v>2000</v>
      </c>
      <c r="H178" s="82"/>
    </row>
    <row r="179" spans="1:8" x14ac:dyDescent="0.2">
      <c r="A179" s="78" t="s">
        <v>1237</v>
      </c>
      <c r="B179" s="78" t="s">
        <v>67</v>
      </c>
      <c r="C179" s="78" t="s">
        <v>1449</v>
      </c>
      <c r="D179" s="78" t="s">
        <v>188</v>
      </c>
      <c r="E179" s="82"/>
      <c r="F179" s="82"/>
      <c r="G179" s="82">
        <v>2000</v>
      </c>
      <c r="H179" s="82"/>
    </row>
    <row r="180" spans="1:8" x14ac:dyDescent="0.2">
      <c r="A180" s="78" t="s">
        <v>1237</v>
      </c>
      <c r="B180" s="78" t="s">
        <v>67</v>
      </c>
      <c r="C180" s="78" t="s">
        <v>1450</v>
      </c>
      <c r="D180" s="78" t="s">
        <v>189</v>
      </c>
      <c r="E180" s="82">
        <v>4</v>
      </c>
      <c r="F180" s="82">
        <v>4</v>
      </c>
      <c r="G180" s="82">
        <v>4</v>
      </c>
      <c r="H180" s="82">
        <v>4</v>
      </c>
    </row>
    <row r="181" spans="1:8" x14ac:dyDescent="0.2">
      <c r="A181" s="78" t="s">
        <v>1237</v>
      </c>
      <c r="B181" s="78" t="s">
        <v>67</v>
      </c>
      <c r="C181" s="78" t="s">
        <v>1451</v>
      </c>
      <c r="D181" s="78" t="s">
        <v>190</v>
      </c>
      <c r="E181" s="82">
        <v>11</v>
      </c>
      <c r="F181" s="82">
        <v>11</v>
      </c>
      <c r="G181" s="82">
        <v>11</v>
      </c>
      <c r="H181" s="82">
        <v>10</v>
      </c>
    </row>
    <row r="182" spans="1:8" x14ac:dyDescent="0.2">
      <c r="A182" s="78" t="s">
        <v>1237</v>
      </c>
      <c r="B182" s="78" t="s">
        <v>67</v>
      </c>
      <c r="C182" s="78" t="s">
        <v>1452</v>
      </c>
      <c r="D182" s="78" t="s">
        <v>191</v>
      </c>
      <c r="E182" s="82">
        <v>3</v>
      </c>
      <c r="F182" s="82">
        <v>3</v>
      </c>
      <c r="G182" s="82">
        <v>3</v>
      </c>
      <c r="H182" s="82">
        <v>1</v>
      </c>
    </row>
    <row r="183" spans="1:8" x14ac:dyDescent="0.2">
      <c r="A183" s="78" t="s">
        <v>1237</v>
      </c>
      <c r="B183" s="78" t="s">
        <v>67</v>
      </c>
      <c r="C183" s="78" t="s">
        <v>1453</v>
      </c>
      <c r="D183" s="78" t="s">
        <v>192</v>
      </c>
      <c r="E183" s="82">
        <v>8</v>
      </c>
      <c r="F183" s="82">
        <v>8</v>
      </c>
      <c r="G183" s="82">
        <v>8</v>
      </c>
      <c r="H183" s="82">
        <v>9</v>
      </c>
    </row>
    <row r="184" spans="1:8" x14ac:dyDescent="0.2">
      <c r="A184" s="78" t="s">
        <v>1237</v>
      </c>
      <c r="B184" s="78" t="s">
        <v>67</v>
      </c>
      <c r="C184" s="78" t="s">
        <v>1454</v>
      </c>
      <c r="D184" s="78" t="s">
        <v>193</v>
      </c>
      <c r="E184" s="82">
        <v>1</v>
      </c>
      <c r="F184" s="82">
        <v>1</v>
      </c>
      <c r="G184" s="82">
        <v>1</v>
      </c>
      <c r="H184" s="82">
        <v>2</v>
      </c>
    </row>
    <row r="185" spans="1:8" x14ac:dyDescent="0.2">
      <c r="A185" s="78" t="s">
        <v>1237</v>
      </c>
      <c r="B185" s="78" t="s">
        <v>67</v>
      </c>
      <c r="C185" s="78" t="s">
        <v>1455</v>
      </c>
      <c r="D185" s="78" t="s">
        <v>194</v>
      </c>
      <c r="E185" s="82">
        <v>6</v>
      </c>
      <c r="F185" s="82">
        <v>6</v>
      </c>
      <c r="G185" s="82">
        <v>6</v>
      </c>
      <c r="H185" s="82">
        <v>5</v>
      </c>
    </row>
    <row r="186" spans="1:8" x14ac:dyDescent="0.2">
      <c r="A186" s="78" t="s">
        <v>1237</v>
      </c>
      <c r="B186" s="78" t="s">
        <v>67</v>
      </c>
      <c r="C186" s="78" t="s">
        <v>1456</v>
      </c>
      <c r="D186" s="78" t="s">
        <v>195</v>
      </c>
      <c r="E186" s="82">
        <v>0</v>
      </c>
      <c r="F186" s="82">
        <v>0</v>
      </c>
      <c r="G186" s="82">
        <v>0</v>
      </c>
      <c r="H186" s="82">
        <v>1</v>
      </c>
    </row>
    <row r="187" spans="1:8" x14ac:dyDescent="0.2">
      <c r="A187" s="78" t="s">
        <v>1237</v>
      </c>
      <c r="B187" s="78" t="s">
        <v>67</v>
      </c>
      <c r="C187" s="78" t="s">
        <v>1457</v>
      </c>
      <c r="D187" s="78" t="s">
        <v>196</v>
      </c>
      <c r="E187" s="82">
        <v>4</v>
      </c>
      <c r="F187" s="82">
        <v>4</v>
      </c>
      <c r="G187" s="82">
        <v>4</v>
      </c>
      <c r="H187" s="82">
        <v>3</v>
      </c>
    </row>
    <row r="188" spans="1:8" x14ac:dyDescent="0.2">
      <c r="A188" s="78" t="s">
        <v>1237</v>
      </c>
      <c r="B188" s="78" t="s">
        <v>67</v>
      </c>
      <c r="C188" s="78" t="s">
        <v>1458</v>
      </c>
      <c r="D188" s="78" t="s">
        <v>197</v>
      </c>
      <c r="E188" s="82">
        <v>8938</v>
      </c>
      <c r="F188" s="82">
        <v>8938</v>
      </c>
      <c r="G188" s="82">
        <v>8938</v>
      </c>
      <c r="H188" s="82">
        <v>8936</v>
      </c>
    </row>
    <row r="189" spans="1:8" x14ac:dyDescent="0.2">
      <c r="A189" s="78" t="s">
        <v>1237</v>
      </c>
      <c r="B189" s="78" t="s">
        <v>67</v>
      </c>
      <c r="C189" s="78" t="s">
        <v>1459</v>
      </c>
      <c r="D189" s="78" t="s">
        <v>198</v>
      </c>
      <c r="E189" s="82">
        <v>2</v>
      </c>
      <c r="F189" s="82">
        <v>2</v>
      </c>
      <c r="G189" s="82">
        <v>2</v>
      </c>
      <c r="H189" s="82">
        <v>0</v>
      </c>
    </row>
    <row r="190" spans="1:8" x14ac:dyDescent="0.2">
      <c r="A190" s="78" t="s">
        <v>1237</v>
      </c>
      <c r="B190" s="78" t="s">
        <v>67</v>
      </c>
      <c r="C190" s="78" t="s">
        <v>1460</v>
      </c>
      <c r="D190" s="78" t="s">
        <v>199</v>
      </c>
      <c r="E190" s="82">
        <v>1</v>
      </c>
      <c r="F190" s="82">
        <v>1</v>
      </c>
      <c r="G190" s="82">
        <v>1</v>
      </c>
      <c r="H190" s="82">
        <v>0</v>
      </c>
    </row>
    <row r="191" spans="1:8" x14ac:dyDescent="0.2">
      <c r="A191" s="78" t="s">
        <v>1237</v>
      </c>
      <c r="B191" s="78" t="s">
        <v>67</v>
      </c>
      <c r="C191" s="78" t="s">
        <v>1461</v>
      </c>
      <c r="D191" s="78" t="s">
        <v>200</v>
      </c>
      <c r="E191" s="82">
        <v>1</v>
      </c>
      <c r="F191" s="82">
        <v>1</v>
      </c>
      <c r="G191" s="82">
        <v>1</v>
      </c>
      <c r="H191" s="82">
        <v>0</v>
      </c>
    </row>
    <row r="192" spans="1:8" x14ac:dyDescent="0.2">
      <c r="A192" s="78" t="s">
        <v>1237</v>
      </c>
      <c r="B192" s="78" t="s">
        <v>67</v>
      </c>
      <c r="C192" s="78" t="s">
        <v>1462</v>
      </c>
      <c r="D192" s="78" t="s">
        <v>201</v>
      </c>
      <c r="E192" s="82">
        <v>1</v>
      </c>
      <c r="F192" s="82">
        <v>1</v>
      </c>
      <c r="G192" s="82">
        <v>1</v>
      </c>
      <c r="H192" s="82">
        <v>0</v>
      </c>
    </row>
    <row r="193" spans="1:8" x14ac:dyDescent="0.2">
      <c r="A193" s="78" t="s">
        <v>1237</v>
      </c>
      <c r="B193" s="78" t="s">
        <v>67</v>
      </c>
      <c r="C193" s="78" t="s">
        <v>1463</v>
      </c>
      <c r="D193" s="78" t="s">
        <v>202</v>
      </c>
      <c r="E193" s="82">
        <v>1</v>
      </c>
      <c r="F193" s="82">
        <v>1</v>
      </c>
      <c r="G193" s="82">
        <v>1</v>
      </c>
      <c r="H193" s="82">
        <v>2</v>
      </c>
    </row>
    <row r="194" spans="1:8" x14ac:dyDescent="0.2">
      <c r="A194" s="78" t="s">
        <v>1237</v>
      </c>
      <c r="B194" s="78" t="s">
        <v>67</v>
      </c>
      <c r="C194" s="78" t="s">
        <v>1464</v>
      </c>
      <c r="D194" s="78" t="s">
        <v>203</v>
      </c>
      <c r="E194" s="82">
        <v>2</v>
      </c>
      <c r="F194" s="82">
        <v>2</v>
      </c>
      <c r="G194" s="82">
        <v>2</v>
      </c>
      <c r="H194" s="82">
        <v>0</v>
      </c>
    </row>
    <row r="195" spans="1:8" x14ac:dyDescent="0.2">
      <c r="A195" s="78" t="s">
        <v>1237</v>
      </c>
      <c r="B195" s="78" t="s">
        <v>67</v>
      </c>
      <c r="C195" s="78" t="s">
        <v>1465</v>
      </c>
      <c r="D195" s="78" t="s">
        <v>204</v>
      </c>
      <c r="E195" s="82">
        <v>5</v>
      </c>
      <c r="F195" s="82">
        <v>5</v>
      </c>
      <c r="G195" s="82">
        <v>5</v>
      </c>
      <c r="H195" s="82">
        <v>5</v>
      </c>
    </row>
    <row r="196" spans="1:8" x14ac:dyDescent="0.2">
      <c r="A196" s="78" t="s">
        <v>1237</v>
      </c>
      <c r="B196" s="78" t="s">
        <v>67</v>
      </c>
      <c r="C196" s="78" t="s">
        <v>1466</v>
      </c>
      <c r="D196" s="78" t="s">
        <v>205</v>
      </c>
      <c r="E196" s="82">
        <v>4</v>
      </c>
      <c r="F196" s="82">
        <v>4</v>
      </c>
      <c r="G196" s="82">
        <v>4</v>
      </c>
      <c r="H196" s="82">
        <v>2</v>
      </c>
    </row>
    <row r="197" spans="1:8" x14ac:dyDescent="0.2">
      <c r="A197" s="78" t="s">
        <v>1237</v>
      </c>
      <c r="B197" s="78" t="s">
        <v>67</v>
      </c>
      <c r="C197" s="78" t="s">
        <v>1467</v>
      </c>
      <c r="D197" s="78" t="s">
        <v>206</v>
      </c>
      <c r="E197" s="82">
        <v>4</v>
      </c>
      <c r="F197" s="82">
        <v>4</v>
      </c>
      <c r="G197" s="82">
        <v>4</v>
      </c>
      <c r="H197" s="82">
        <v>2</v>
      </c>
    </row>
    <row r="198" spans="1:8" x14ac:dyDescent="0.2">
      <c r="A198" s="78" t="s">
        <v>1237</v>
      </c>
      <c r="B198" s="78" t="s">
        <v>67</v>
      </c>
      <c r="C198" s="78" t="s">
        <v>1468</v>
      </c>
      <c r="D198" s="78" t="s">
        <v>207</v>
      </c>
      <c r="E198" s="82">
        <v>4</v>
      </c>
      <c r="F198" s="82">
        <v>4</v>
      </c>
      <c r="G198" s="82">
        <v>4</v>
      </c>
      <c r="H198" s="82">
        <v>2</v>
      </c>
    </row>
    <row r="199" spans="1:8" x14ac:dyDescent="0.2">
      <c r="A199" s="78" t="s">
        <v>1237</v>
      </c>
      <c r="B199" s="78" t="s">
        <v>67</v>
      </c>
      <c r="C199" s="78" t="s">
        <v>1469</v>
      </c>
      <c r="D199" s="78" t="s">
        <v>208</v>
      </c>
      <c r="E199" s="82">
        <v>1</v>
      </c>
      <c r="F199" s="82">
        <v>1</v>
      </c>
      <c r="G199" s="82">
        <v>1</v>
      </c>
      <c r="H199" s="82">
        <v>2</v>
      </c>
    </row>
    <row r="200" spans="1:8" x14ac:dyDescent="0.2">
      <c r="A200" s="78" t="s">
        <v>1237</v>
      </c>
      <c r="B200" s="78" t="s">
        <v>67</v>
      </c>
      <c r="C200" s="78" t="s">
        <v>1470</v>
      </c>
      <c r="D200" s="78" t="s">
        <v>209</v>
      </c>
      <c r="E200" s="82">
        <v>1</v>
      </c>
      <c r="F200" s="82">
        <v>1</v>
      </c>
      <c r="G200" s="82">
        <v>1</v>
      </c>
      <c r="H200" s="82">
        <v>1</v>
      </c>
    </row>
    <row r="201" spans="1:8" x14ac:dyDescent="0.2">
      <c r="A201" s="78" t="s">
        <v>1237</v>
      </c>
      <c r="B201" s="78" t="s">
        <v>67</v>
      </c>
      <c r="C201" s="78" t="s">
        <v>1471</v>
      </c>
      <c r="D201" s="78" t="s">
        <v>210</v>
      </c>
      <c r="E201" s="82">
        <v>3</v>
      </c>
      <c r="F201" s="82">
        <v>3</v>
      </c>
      <c r="G201" s="82">
        <v>3</v>
      </c>
      <c r="H201" s="82">
        <v>1</v>
      </c>
    </row>
    <row r="202" spans="1:8" x14ac:dyDescent="0.2">
      <c r="A202" s="78" t="s">
        <v>1237</v>
      </c>
      <c r="B202" s="78" t="s">
        <v>67</v>
      </c>
      <c r="C202" s="78" t="s">
        <v>1472</v>
      </c>
      <c r="D202" s="78" t="s">
        <v>211</v>
      </c>
      <c r="E202" s="82">
        <v>1</v>
      </c>
      <c r="F202" s="82">
        <v>1</v>
      </c>
      <c r="G202" s="82">
        <v>1</v>
      </c>
      <c r="H202" s="82">
        <v>0</v>
      </c>
    </row>
    <row r="203" spans="1:8" x14ac:dyDescent="0.2">
      <c r="A203" s="78" t="s">
        <v>1237</v>
      </c>
      <c r="B203" s="78" t="s">
        <v>67</v>
      </c>
      <c r="C203" s="78" t="s">
        <v>1473</v>
      </c>
      <c r="D203" s="78" t="s">
        <v>212</v>
      </c>
      <c r="E203" s="82">
        <v>1</v>
      </c>
      <c r="F203" s="82">
        <v>1</v>
      </c>
      <c r="G203" s="82">
        <v>1</v>
      </c>
      <c r="H203" s="82">
        <v>0</v>
      </c>
    </row>
    <row r="204" spans="1:8" x14ac:dyDescent="0.2">
      <c r="A204" s="78" t="s">
        <v>1237</v>
      </c>
      <c r="B204" s="78" t="s">
        <v>67</v>
      </c>
      <c r="C204" s="78" t="s">
        <v>1474</v>
      </c>
      <c r="D204" s="78" t="s">
        <v>213</v>
      </c>
      <c r="E204" s="82">
        <v>1</v>
      </c>
      <c r="F204" s="82">
        <v>1</v>
      </c>
      <c r="G204" s="82">
        <v>1</v>
      </c>
      <c r="H204" s="82">
        <v>0</v>
      </c>
    </row>
    <row r="205" spans="1:8" x14ac:dyDescent="0.2">
      <c r="A205" s="78" t="s">
        <v>1237</v>
      </c>
      <c r="B205" s="78" t="s">
        <v>67</v>
      </c>
      <c r="C205" s="78" t="s">
        <v>1475</v>
      </c>
      <c r="D205" s="78" t="s">
        <v>214</v>
      </c>
      <c r="E205" s="82">
        <v>4</v>
      </c>
      <c r="F205" s="82">
        <v>4</v>
      </c>
      <c r="G205" s="82">
        <v>4</v>
      </c>
      <c r="H205" s="82">
        <v>4</v>
      </c>
    </row>
    <row r="206" spans="1:8" x14ac:dyDescent="0.2">
      <c r="A206" s="78" t="s">
        <v>1237</v>
      </c>
      <c r="B206" s="78" t="s">
        <v>67</v>
      </c>
      <c r="C206" s="78" t="s">
        <v>1476</v>
      </c>
      <c r="D206" s="78" t="s">
        <v>215</v>
      </c>
      <c r="E206" s="82">
        <v>6</v>
      </c>
      <c r="F206" s="82">
        <v>6</v>
      </c>
      <c r="G206" s="82">
        <v>6</v>
      </c>
      <c r="H206" s="82">
        <v>7</v>
      </c>
    </row>
    <row r="207" spans="1:8" x14ac:dyDescent="0.2">
      <c r="A207" s="78" t="s">
        <v>1237</v>
      </c>
      <c r="B207" s="78" t="s">
        <v>67</v>
      </c>
      <c r="C207" s="78" t="s">
        <v>1477</v>
      </c>
      <c r="D207" s="78" t="s">
        <v>216</v>
      </c>
      <c r="E207" s="82">
        <v>1</v>
      </c>
      <c r="F207" s="82">
        <v>1</v>
      </c>
      <c r="G207" s="82">
        <v>1</v>
      </c>
      <c r="H207" s="82">
        <v>2</v>
      </c>
    </row>
    <row r="208" spans="1:8" x14ac:dyDescent="0.2">
      <c r="A208" s="78" t="s">
        <v>1237</v>
      </c>
      <c r="B208" s="78" t="s">
        <v>67</v>
      </c>
      <c r="C208" s="78" t="s">
        <v>1478</v>
      </c>
      <c r="D208" s="78" t="s">
        <v>217</v>
      </c>
      <c r="E208" s="82">
        <v>5</v>
      </c>
      <c r="F208" s="82">
        <v>5</v>
      </c>
      <c r="G208" s="82">
        <v>5</v>
      </c>
      <c r="H208" s="82">
        <v>3</v>
      </c>
    </row>
    <row r="209" spans="1:8" x14ac:dyDescent="0.2">
      <c r="A209" s="78" t="s">
        <v>1237</v>
      </c>
      <c r="B209" s="78" t="s">
        <v>67</v>
      </c>
      <c r="C209" s="78" t="s">
        <v>1479</v>
      </c>
      <c r="D209" s="78" t="s">
        <v>218</v>
      </c>
      <c r="E209" s="82">
        <v>5</v>
      </c>
      <c r="F209" s="82">
        <v>5</v>
      </c>
      <c r="G209" s="82">
        <v>5</v>
      </c>
      <c r="H209" s="82">
        <v>3</v>
      </c>
    </row>
    <row r="210" spans="1:8" x14ac:dyDescent="0.2">
      <c r="A210" s="78" t="s">
        <v>1237</v>
      </c>
      <c r="B210" s="78" t="s">
        <v>67</v>
      </c>
      <c r="C210" s="78" t="s">
        <v>1480</v>
      </c>
      <c r="D210" s="78" t="s">
        <v>219</v>
      </c>
      <c r="E210" s="82">
        <v>5</v>
      </c>
      <c r="F210" s="82">
        <v>5</v>
      </c>
      <c r="G210" s="82">
        <v>5</v>
      </c>
      <c r="H210" s="82">
        <v>3</v>
      </c>
    </row>
    <row r="211" spans="1:8" x14ac:dyDescent="0.2">
      <c r="A211" s="78" t="s">
        <v>1237</v>
      </c>
      <c r="B211" s="78" t="s">
        <v>67</v>
      </c>
      <c r="C211" s="78" t="s">
        <v>1481</v>
      </c>
      <c r="D211" s="78" t="s">
        <v>220</v>
      </c>
      <c r="E211" s="82">
        <v>5</v>
      </c>
      <c r="F211" s="82">
        <v>5</v>
      </c>
      <c r="G211" s="82">
        <v>5</v>
      </c>
      <c r="H211" s="82">
        <v>3</v>
      </c>
    </row>
    <row r="212" spans="1:8" x14ac:dyDescent="0.2">
      <c r="A212" s="78" t="s">
        <v>1237</v>
      </c>
      <c r="B212" s="78" t="s">
        <v>67</v>
      </c>
      <c r="C212" s="78" t="s">
        <v>1482</v>
      </c>
      <c r="D212" s="78" t="s">
        <v>221</v>
      </c>
      <c r="E212" s="82">
        <v>1</v>
      </c>
      <c r="F212" s="82">
        <v>0</v>
      </c>
      <c r="G212" s="82">
        <v>0</v>
      </c>
      <c r="H212" s="82">
        <v>0</v>
      </c>
    </row>
    <row r="213" spans="1:8" x14ac:dyDescent="0.2">
      <c r="A213" s="78" t="s">
        <v>1237</v>
      </c>
      <c r="B213" s="78" t="s">
        <v>67</v>
      </c>
      <c r="C213" s="78" t="s">
        <v>1483</v>
      </c>
      <c r="D213" s="78" t="s">
        <v>222</v>
      </c>
      <c r="E213" s="82">
        <v>6</v>
      </c>
      <c r="F213" s="82">
        <v>6</v>
      </c>
      <c r="G213" s="82">
        <v>6</v>
      </c>
      <c r="H213" s="82">
        <v>4</v>
      </c>
    </row>
    <row r="214" spans="1:8" x14ac:dyDescent="0.2">
      <c r="A214" s="78" t="s">
        <v>1237</v>
      </c>
      <c r="B214" s="78" t="s">
        <v>67</v>
      </c>
      <c r="C214" s="78" t="s">
        <v>1484</v>
      </c>
      <c r="D214" s="78" t="s">
        <v>223</v>
      </c>
      <c r="E214" s="82">
        <v>2</v>
      </c>
      <c r="F214" s="82">
        <v>2</v>
      </c>
      <c r="G214" s="82">
        <v>2</v>
      </c>
      <c r="H214" s="82">
        <v>2</v>
      </c>
    </row>
    <row r="215" spans="1:8" x14ac:dyDescent="0.2">
      <c r="A215" s="78" t="s">
        <v>1237</v>
      </c>
      <c r="B215" s="78" t="s">
        <v>67</v>
      </c>
      <c r="C215" s="78" t="s">
        <v>1485</v>
      </c>
      <c r="D215" s="78" t="s">
        <v>224</v>
      </c>
      <c r="E215" s="82">
        <v>2</v>
      </c>
      <c r="F215" s="82">
        <v>2</v>
      </c>
      <c r="G215" s="82">
        <v>2</v>
      </c>
      <c r="H215" s="82">
        <v>0</v>
      </c>
    </row>
    <row r="216" spans="1:8" x14ac:dyDescent="0.2">
      <c r="A216" s="78" t="s">
        <v>1237</v>
      </c>
      <c r="B216" s="78" t="s">
        <v>67</v>
      </c>
      <c r="C216" s="78" t="s">
        <v>1486</v>
      </c>
      <c r="D216" s="78" t="s">
        <v>225</v>
      </c>
      <c r="E216" s="82">
        <v>1</v>
      </c>
      <c r="F216" s="82">
        <v>1</v>
      </c>
      <c r="G216" s="82">
        <v>1</v>
      </c>
      <c r="H216" s="82">
        <v>2</v>
      </c>
    </row>
    <row r="217" spans="1:8" x14ac:dyDescent="0.2">
      <c r="A217" s="78" t="s">
        <v>1237</v>
      </c>
      <c r="B217" s="78" t="s">
        <v>67</v>
      </c>
      <c r="C217" s="78" t="s">
        <v>1487</v>
      </c>
      <c r="D217" s="78" t="s">
        <v>226</v>
      </c>
      <c r="E217" s="82">
        <v>1</v>
      </c>
      <c r="F217" s="82">
        <v>1</v>
      </c>
      <c r="G217" s="82">
        <v>1</v>
      </c>
      <c r="H217" s="82">
        <v>1</v>
      </c>
    </row>
    <row r="218" spans="1:8" x14ac:dyDescent="0.2">
      <c r="A218" s="78" t="s">
        <v>1237</v>
      </c>
      <c r="B218" s="78" t="s">
        <v>67</v>
      </c>
      <c r="C218" s="78" t="s">
        <v>1488</v>
      </c>
      <c r="D218" s="78" t="s">
        <v>227</v>
      </c>
      <c r="E218" s="82">
        <v>1</v>
      </c>
      <c r="F218" s="82">
        <v>1</v>
      </c>
      <c r="G218" s="82">
        <v>1</v>
      </c>
      <c r="H218" s="82">
        <v>1</v>
      </c>
    </row>
    <row r="219" spans="1:8" x14ac:dyDescent="0.2">
      <c r="A219" s="78" t="s">
        <v>1237</v>
      </c>
      <c r="B219" s="78" t="s">
        <v>67</v>
      </c>
      <c r="C219" s="78" t="s">
        <v>1489</v>
      </c>
      <c r="D219" s="78" t="s">
        <v>228</v>
      </c>
      <c r="E219" s="82">
        <v>1</v>
      </c>
      <c r="F219" s="82">
        <v>1</v>
      </c>
      <c r="G219" s="82">
        <v>1</v>
      </c>
      <c r="H219" s="82">
        <v>1</v>
      </c>
    </row>
    <row r="220" spans="1:8" x14ac:dyDescent="0.2">
      <c r="A220" s="78" t="s">
        <v>1237</v>
      </c>
      <c r="B220" s="78" t="s">
        <v>67</v>
      </c>
      <c r="C220" s="78" t="s">
        <v>1490</v>
      </c>
      <c r="D220" s="78" t="s">
        <v>229</v>
      </c>
      <c r="E220" s="82">
        <v>1</v>
      </c>
      <c r="F220" s="82">
        <v>1</v>
      </c>
      <c r="G220" s="82">
        <v>1</v>
      </c>
      <c r="H220" s="82">
        <v>-1</v>
      </c>
    </row>
    <row r="221" spans="1:8" x14ac:dyDescent="0.2">
      <c r="A221" s="78" t="s">
        <v>1237</v>
      </c>
      <c r="B221" s="78" t="s">
        <v>67</v>
      </c>
      <c r="C221" s="78" t="s">
        <v>1491</v>
      </c>
      <c r="D221" s="78" t="s">
        <v>230</v>
      </c>
      <c r="E221" s="82">
        <v>12</v>
      </c>
      <c r="F221" s="82">
        <v>12</v>
      </c>
      <c r="G221" s="82">
        <v>12</v>
      </c>
      <c r="H221" s="82">
        <v>13</v>
      </c>
    </row>
    <row r="222" spans="1:8" x14ac:dyDescent="0.2">
      <c r="A222" s="78" t="s">
        <v>1237</v>
      </c>
      <c r="B222" s="78" t="s">
        <v>67</v>
      </c>
      <c r="C222" s="78" t="s">
        <v>1492</v>
      </c>
      <c r="D222" s="78" t="s">
        <v>231</v>
      </c>
      <c r="E222" s="82">
        <v>4</v>
      </c>
      <c r="F222" s="82">
        <v>4</v>
      </c>
      <c r="G222" s="82">
        <v>4</v>
      </c>
      <c r="H222" s="82">
        <v>2</v>
      </c>
    </row>
    <row r="223" spans="1:8" x14ac:dyDescent="0.2">
      <c r="A223" s="78" t="s">
        <v>1237</v>
      </c>
      <c r="B223" s="78" t="s">
        <v>67</v>
      </c>
      <c r="C223" s="78" t="s">
        <v>1493</v>
      </c>
      <c r="D223" s="78" t="s">
        <v>232</v>
      </c>
      <c r="E223" s="82">
        <v>2</v>
      </c>
      <c r="F223" s="82">
        <v>2</v>
      </c>
      <c r="G223" s="82">
        <v>2</v>
      </c>
      <c r="H223" s="82">
        <v>2</v>
      </c>
    </row>
    <row r="224" spans="1:8" x14ac:dyDescent="0.2">
      <c r="A224" s="78" t="s">
        <v>1237</v>
      </c>
      <c r="B224" s="78" t="s">
        <v>67</v>
      </c>
      <c r="C224" s="78" t="s">
        <v>1494</v>
      </c>
      <c r="D224" s="78" t="s">
        <v>233</v>
      </c>
      <c r="E224" s="82">
        <v>13</v>
      </c>
      <c r="F224" s="82">
        <v>13</v>
      </c>
      <c r="G224" s="82">
        <v>13</v>
      </c>
      <c r="H224" s="82">
        <v>11</v>
      </c>
    </row>
    <row r="225" spans="1:8" x14ac:dyDescent="0.2">
      <c r="A225" s="78" t="s">
        <v>1237</v>
      </c>
      <c r="B225" s="78" t="s">
        <v>67</v>
      </c>
      <c r="C225" s="78" t="s">
        <v>1495</v>
      </c>
      <c r="D225" s="78" t="s">
        <v>234</v>
      </c>
      <c r="E225" s="82">
        <v>1</v>
      </c>
      <c r="F225" s="82">
        <v>1</v>
      </c>
      <c r="G225" s="82">
        <v>1</v>
      </c>
      <c r="H225" s="82">
        <v>-1</v>
      </c>
    </row>
    <row r="226" spans="1:8" x14ac:dyDescent="0.2">
      <c r="A226" s="78" t="s">
        <v>1237</v>
      </c>
      <c r="B226" s="78" t="s">
        <v>67</v>
      </c>
      <c r="C226" s="78" t="s">
        <v>1496</v>
      </c>
      <c r="D226" s="78" t="s">
        <v>235</v>
      </c>
      <c r="E226" s="82">
        <v>126</v>
      </c>
      <c r="F226" s="82">
        <v>126</v>
      </c>
      <c r="G226" s="82">
        <v>126</v>
      </c>
      <c r="H226" s="82">
        <v>124</v>
      </c>
    </row>
    <row r="227" spans="1:8" x14ac:dyDescent="0.2">
      <c r="A227" s="78" t="s">
        <v>1237</v>
      </c>
      <c r="B227" s="78" t="s">
        <v>67</v>
      </c>
      <c r="C227" s="78" t="s">
        <v>1497</v>
      </c>
      <c r="D227" s="78" t="s">
        <v>236</v>
      </c>
      <c r="E227" s="82">
        <v>6</v>
      </c>
      <c r="F227" s="82">
        <v>6</v>
      </c>
      <c r="G227" s="82">
        <v>6</v>
      </c>
      <c r="H227" s="82">
        <v>7</v>
      </c>
    </row>
    <row r="228" spans="1:8" x14ac:dyDescent="0.2">
      <c r="A228" s="78" t="s">
        <v>1237</v>
      </c>
      <c r="B228" s="78" t="s">
        <v>67</v>
      </c>
      <c r="C228" s="78" t="s">
        <v>1498</v>
      </c>
      <c r="D228" s="78" t="s">
        <v>237</v>
      </c>
      <c r="E228" s="82">
        <v>14</v>
      </c>
      <c r="F228" s="82">
        <v>14</v>
      </c>
      <c r="G228" s="82">
        <v>14</v>
      </c>
      <c r="H228" s="82">
        <v>12</v>
      </c>
    </row>
    <row r="229" spans="1:8" x14ac:dyDescent="0.2">
      <c r="A229" s="78" t="s">
        <v>1237</v>
      </c>
      <c r="B229" s="78" t="s">
        <v>67</v>
      </c>
      <c r="C229" s="78" t="s">
        <v>1499</v>
      </c>
      <c r="D229" s="78" t="s">
        <v>238</v>
      </c>
      <c r="E229" s="82">
        <v>6</v>
      </c>
      <c r="F229" s="82">
        <v>6</v>
      </c>
      <c r="G229" s="82">
        <v>6</v>
      </c>
      <c r="H229" s="82">
        <v>7</v>
      </c>
    </row>
    <row r="230" spans="1:8" x14ac:dyDescent="0.2">
      <c r="A230" s="78" t="s">
        <v>1237</v>
      </c>
      <c r="B230" s="78" t="s">
        <v>67</v>
      </c>
      <c r="C230" s="78" t="s">
        <v>1500</v>
      </c>
      <c r="D230" s="78" t="s">
        <v>743</v>
      </c>
      <c r="E230" s="82"/>
      <c r="F230" s="82"/>
      <c r="G230" s="82">
        <v>2000</v>
      </c>
      <c r="H230" s="82"/>
    </row>
    <row r="231" spans="1:8" x14ac:dyDescent="0.2">
      <c r="A231" s="78" t="s">
        <v>1237</v>
      </c>
      <c r="B231" s="78" t="s">
        <v>293</v>
      </c>
      <c r="C231" s="78" t="s">
        <v>1607</v>
      </c>
      <c r="D231" s="78" t="s">
        <v>295</v>
      </c>
      <c r="E231" s="82">
        <v>24</v>
      </c>
      <c r="F231" s="82">
        <v>24</v>
      </c>
      <c r="G231" s="82">
        <v>24</v>
      </c>
      <c r="H231" s="82">
        <v>22</v>
      </c>
    </row>
    <row r="232" spans="1:8" x14ac:dyDescent="0.2">
      <c r="A232" s="78" t="s">
        <v>1237</v>
      </c>
      <c r="B232" s="78" t="s">
        <v>293</v>
      </c>
      <c r="C232" s="78" t="s">
        <v>1608</v>
      </c>
      <c r="D232" s="78" t="s">
        <v>297</v>
      </c>
      <c r="E232" s="82">
        <v>1307</v>
      </c>
      <c r="F232" s="82">
        <v>1307</v>
      </c>
      <c r="G232" s="82">
        <v>1307</v>
      </c>
      <c r="H232" s="82">
        <v>1306</v>
      </c>
    </row>
    <row r="233" spans="1:8" x14ac:dyDescent="0.2">
      <c r="A233" s="78" t="s">
        <v>1237</v>
      </c>
      <c r="B233" s="78" t="s">
        <v>293</v>
      </c>
      <c r="C233" s="78" t="s">
        <v>1609</v>
      </c>
      <c r="D233" s="78" t="s">
        <v>299</v>
      </c>
      <c r="E233" s="82">
        <v>7</v>
      </c>
      <c r="F233" s="82">
        <v>7</v>
      </c>
      <c r="G233" s="82">
        <v>7</v>
      </c>
      <c r="H233" s="82">
        <v>5</v>
      </c>
    </row>
    <row r="234" spans="1:8" x14ac:dyDescent="0.2">
      <c r="A234" s="78" t="s">
        <v>1237</v>
      </c>
      <c r="B234" s="78" t="s">
        <v>293</v>
      </c>
      <c r="C234" s="78" t="s">
        <v>1610</v>
      </c>
      <c r="D234" s="78" t="s">
        <v>301</v>
      </c>
      <c r="E234" s="82">
        <v>5</v>
      </c>
      <c r="F234" s="82">
        <v>5</v>
      </c>
      <c r="G234" s="82">
        <v>5</v>
      </c>
      <c r="H234" s="82">
        <v>5</v>
      </c>
    </row>
    <row r="235" spans="1:8" x14ac:dyDescent="0.2">
      <c r="A235" s="78" t="s">
        <v>1237</v>
      </c>
      <c r="B235" s="78" t="s">
        <v>293</v>
      </c>
      <c r="C235" s="78" t="s">
        <v>1611</v>
      </c>
      <c r="D235" s="78" t="s">
        <v>302</v>
      </c>
      <c r="E235" s="82">
        <v>20</v>
      </c>
      <c r="F235" s="82">
        <v>20</v>
      </c>
      <c r="G235" s="82">
        <v>20</v>
      </c>
      <c r="H235" s="82">
        <v>20</v>
      </c>
    </row>
    <row r="236" spans="1:8" x14ac:dyDescent="0.2">
      <c r="A236" s="78" t="s">
        <v>1237</v>
      </c>
      <c r="B236" s="78" t="s">
        <v>293</v>
      </c>
      <c r="C236" s="78" t="s">
        <v>1612</v>
      </c>
      <c r="D236" s="78" t="s">
        <v>304</v>
      </c>
      <c r="E236" s="82">
        <v>13</v>
      </c>
      <c r="F236" s="82">
        <v>13</v>
      </c>
      <c r="G236" s="82">
        <v>13</v>
      </c>
      <c r="H236" s="82">
        <v>11</v>
      </c>
    </row>
    <row r="237" spans="1:8" x14ac:dyDescent="0.2">
      <c r="A237" s="78" t="s">
        <v>1237</v>
      </c>
      <c r="B237" s="78" t="s">
        <v>293</v>
      </c>
      <c r="C237" s="78" t="s">
        <v>1613</v>
      </c>
      <c r="D237" s="78" t="s">
        <v>306</v>
      </c>
      <c r="E237" s="82">
        <v>1</v>
      </c>
      <c r="F237" s="82">
        <v>1</v>
      </c>
      <c r="G237" s="82">
        <v>1</v>
      </c>
      <c r="H237" s="82">
        <v>2</v>
      </c>
    </row>
    <row r="238" spans="1:8" x14ac:dyDescent="0.2">
      <c r="A238" s="78" t="s">
        <v>1237</v>
      </c>
      <c r="B238" s="78" t="s">
        <v>293</v>
      </c>
      <c r="C238" s="78" t="s">
        <v>1614</v>
      </c>
      <c r="D238" s="78" t="s">
        <v>308</v>
      </c>
      <c r="E238" s="82">
        <v>13</v>
      </c>
      <c r="F238" s="82">
        <v>13</v>
      </c>
      <c r="G238" s="82">
        <v>13</v>
      </c>
      <c r="H238" s="82">
        <v>11</v>
      </c>
    </row>
    <row r="239" spans="1:8" x14ac:dyDescent="0.2">
      <c r="A239" s="78" t="s">
        <v>1237</v>
      </c>
      <c r="B239" s="78" t="s">
        <v>293</v>
      </c>
      <c r="C239" s="78" t="s">
        <v>1615</v>
      </c>
      <c r="D239" s="78" t="s">
        <v>310</v>
      </c>
      <c r="E239" s="82">
        <v>13</v>
      </c>
      <c r="F239" s="82">
        <v>13</v>
      </c>
      <c r="G239" s="82">
        <v>13</v>
      </c>
      <c r="H239" s="82">
        <v>11</v>
      </c>
    </row>
    <row r="240" spans="1:8" x14ac:dyDescent="0.2">
      <c r="A240" s="78" t="s">
        <v>1237</v>
      </c>
      <c r="B240" s="78" t="s">
        <v>293</v>
      </c>
      <c r="C240" s="78" t="s">
        <v>1616</v>
      </c>
      <c r="D240" s="78" t="s">
        <v>312</v>
      </c>
      <c r="E240" s="82">
        <v>25</v>
      </c>
      <c r="F240" s="82">
        <v>25</v>
      </c>
      <c r="G240" s="82">
        <v>25</v>
      </c>
      <c r="H240" s="82">
        <v>25</v>
      </c>
    </row>
    <row r="241" spans="1:8" x14ac:dyDescent="0.2">
      <c r="A241" s="78" t="s">
        <v>1237</v>
      </c>
      <c r="B241" s="78" t="s">
        <v>293</v>
      </c>
      <c r="C241" s="78" t="s">
        <v>1617</v>
      </c>
      <c r="D241" s="78" t="s">
        <v>314</v>
      </c>
      <c r="E241" s="82">
        <v>3</v>
      </c>
      <c r="F241" s="82">
        <v>3</v>
      </c>
      <c r="G241" s="82">
        <v>3</v>
      </c>
      <c r="H241" s="82">
        <v>1</v>
      </c>
    </row>
    <row r="242" spans="1:8" x14ac:dyDescent="0.2">
      <c r="A242" s="78" t="s">
        <v>1237</v>
      </c>
      <c r="B242" s="78" t="s">
        <v>293</v>
      </c>
      <c r="C242" s="78" t="s">
        <v>1618</v>
      </c>
      <c r="D242" s="78" t="s">
        <v>316</v>
      </c>
      <c r="E242" s="82">
        <v>75</v>
      </c>
      <c r="F242" s="82">
        <v>75</v>
      </c>
      <c r="G242" s="82">
        <v>75</v>
      </c>
      <c r="H242" s="82">
        <v>75</v>
      </c>
    </row>
    <row r="243" spans="1:8" x14ac:dyDescent="0.2">
      <c r="A243" s="78" t="s">
        <v>1237</v>
      </c>
      <c r="B243" s="78" t="s">
        <v>293</v>
      </c>
      <c r="C243" s="78" t="s">
        <v>1619</v>
      </c>
      <c r="D243" s="78" t="s">
        <v>318</v>
      </c>
      <c r="E243" s="82">
        <v>53</v>
      </c>
      <c r="F243" s="82">
        <v>53</v>
      </c>
      <c r="G243" s="82">
        <v>53</v>
      </c>
      <c r="H243" s="82">
        <v>53</v>
      </c>
    </row>
    <row r="244" spans="1:8" x14ac:dyDescent="0.2">
      <c r="A244" s="78" t="s">
        <v>1237</v>
      </c>
      <c r="B244" s="78" t="s">
        <v>293</v>
      </c>
      <c r="C244" s="78" t="s">
        <v>1620</v>
      </c>
      <c r="D244" s="78" t="s">
        <v>320</v>
      </c>
      <c r="E244" s="82">
        <v>24</v>
      </c>
      <c r="F244" s="82">
        <v>24</v>
      </c>
      <c r="G244" s="82">
        <v>24</v>
      </c>
      <c r="H244" s="82">
        <v>22</v>
      </c>
    </row>
    <row r="245" spans="1:8" x14ac:dyDescent="0.2">
      <c r="A245" s="78" t="s">
        <v>1237</v>
      </c>
      <c r="B245" s="78" t="s">
        <v>293</v>
      </c>
      <c r="C245" s="78" t="s">
        <v>1621</v>
      </c>
      <c r="D245" s="78" t="s">
        <v>322</v>
      </c>
      <c r="E245" s="82">
        <v>1550</v>
      </c>
      <c r="F245" s="82">
        <v>1550</v>
      </c>
      <c r="G245" s="82">
        <v>1550</v>
      </c>
      <c r="H245" s="82">
        <v>1550</v>
      </c>
    </row>
    <row r="246" spans="1:8" x14ac:dyDescent="0.2">
      <c r="A246" s="78" t="s">
        <v>1237</v>
      </c>
      <c r="B246" s="78" t="s">
        <v>293</v>
      </c>
      <c r="C246" s="78" t="s">
        <v>1622</v>
      </c>
      <c r="D246" s="78" t="s">
        <v>324</v>
      </c>
      <c r="E246" s="82">
        <v>1</v>
      </c>
      <c r="F246" s="82">
        <v>1</v>
      </c>
      <c r="G246" s="82">
        <v>1</v>
      </c>
      <c r="H246" s="82">
        <v>0</v>
      </c>
    </row>
    <row r="247" spans="1:8" x14ac:dyDescent="0.2">
      <c r="A247" s="78" t="s">
        <v>1237</v>
      </c>
      <c r="B247" s="78" t="s">
        <v>293</v>
      </c>
      <c r="C247" s="78" t="s">
        <v>1623</v>
      </c>
      <c r="D247" s="78" t="s">
        <v>326</v>
      </c>
      <c r="E247" s="82">
        <v>33</v>
      </c>
      <c r="F247" s="82">
        <v>33</v>
      </c>
      <c r="G247" s="82">
        <v>33</v>
      </c>
      <c r="H247" s="82">
        <v>32</v>
      </c>
    </row>
    <row r="248" spans="1:8" x14ac:dyDescent="0.2">
      <c r="A248" s="78" t="s">
        <v>1237</v>
      </c>
      <c r="B248" s="78" t="s">
        <v>293</v>
      </c>
      <c r="C248" s="78" t="s">
        <v>1624</v>
      </c>
      <c r="D248" s="78" t="s">
        <v>328</v>
      </c>
      <c r="E248" s="82">
        <v>13</v>
      </c>
      <c r="F248" s="82">
        <v>13</v>
      </c>
      <c r="G248" s="82">
        <v>13</v>
      </c>
      <c r="H248" s="82">
        <v>11</v>
      </c>
    </row>
    <row r="249" spans="1:8" x14ac:dyDescent="0.2">
      <c r="A249" s="78" t="s">
        <v>1237</v>
      </c>
      <c r="B249" s="78" t="s">
        <v>293</v>
      </c>
      <c r="C249" s="78" t="s">
        <v>1625</v>
      </c>
      <c r="D249" s="78" t="s">
        <v>330</v>
      </c>
      <c r="E249" s="82">
        <v>3000</v>
      </c>
      <c r="F249" s="82">
        <v>3000</v>
      </c>
      <c r="G249" s="82">
        <v>3000</v>
      </c>
      <c r="H249" s="82">
        <v>3000</v>
      </c>
    </row>
    <row r="250" spans="1:8" x14ac:dyDescent="0.2">
      <c r="A250" s="78" t="s">
        <v>1237</v>
      </c>
      <c r="B250" s="78" t="s">
        <v>293</v>
      </c>
      <c r="C250" s="78" t="s">
        <v>1626</v>
      </c>
      <c r="D250" s="78" t="s">
        <v>332</v>
      </c>
      <c r="E250" s="82">
        <v>1600</v>
      </c>
      <c r="F250" s="82">
        <v>1600</v>
      </c>
      <c r="G250" s="82">
        <v>1600</v>
      </c>
      <c r="H250" s="82">
        <v>1600</v>
      </c>
    </row>
    <row r="251" spans="1:8" x14ac:dyDescent="0.2">
      <c r="A251" s="78" t="s">
        <v>1237</v>
      </c>
      <c r="B251" s="78" t="s">
        <v>293</v>
      </c>
      <c r="C251" s="78" t="s">
        <v>1627</v>
      </c>
      <c r="D251" s="78" t="s">
        <v>334</v>
      </c>
      <c r="E251" s="82">
        <v>60000</v>
      </c>
      <c r="F251" s="82">
        <v>60000</v>
      </c>
      <c r="G251" s="82">
        <v>60000</v>
      </c>
      <c r="H251" s="82">
        <v>60000</v>
      </c>
    </row>
    <row r="252" spans="1:8" x14ac:dyDescent="0.2">
      <c r="A252" s="78" t="s">
        <v>1237</v>
      </c>
      <c r="B252" s="78" t="s">
        <v>293</v>
      </c>
      <c r="C252" s="78" t="s">
        <v>1628</v>
      </c>
      <c r="D252" s="78" t="s">
        <v>336</v>
      </c>
      <c r="E252" s="82">
        <v>6</v>
      </c>
      <c r="F252" s="82">
        <v>6</v>
      </c>
      <c r="G252" s="82">
        <v>6</v>
      </c>
      <c r="H252" s="82">
        <v>6</v>
      </c>
    </row>
    <row r="253" spans="1:8" x14ac:dyDescent="0.2">
      <c r="A253" s="78" t="s">
        <v>1237</v>
      </c>
      <c r="B253" s="78" t="s">
        <v>293</v>
      </c>
      <c r="C253" s="78" t="s">
        <v>1629</v>
      </c>
      <c r="D253" s="78" t="s">
        <v>338</v>
      </c>
      <c r="E253" s="82">
        <v>15</v>
      </c>
      <c r="F253" s="82">
        <v>15</v>
      </c>
      <c r="G253" s="82">
        <v>15</v>
      </c>
      <c r="H253" s="82">
        <v>15</v>
      </c>
    </row>
    <row r="254" spans="1:8" x14ac:dyDescent="0.2">
      <c r="A254" s="78" t="s">
        <v>1237</v>
      </c>
      <c r="B254" s="78" t="s">
        <v>293</v>
      </c>
      <c r="C254" s="78" t="s">
        <v>1630</v>
      </c>
      <c r="D254" s="78" t="s">
        <v>340</v>
      </c>
      <c r="E254" s="82">
        <v>1125</v>
      </c>
      <c r="F254" s="82">
        <v>1125</v>
      </c>
      <c r="G254" s="82">
        <v>1125</v>
      </c>
      <c r="H254" s="82">
        <v>1126</v>
      </c>
    </row>
    <row r="255" spans="1:8" x14ac:dyDescent="0.2">
      <c r="A255" s="78" t="s">
        <v>1237</v>
      </c>
      <c r="B255" s="78" t="s">
        <v>293</v>
      </c>
      <c r="C255" s="78" t="s">
        <v>1631</v>
      </c>
      <c r="D255" s="78" t="s">
        <v>342</v>
      </c>
      <c r="E255" s="82">
        <v>175</v>
      </c>
      <c r="F255" s="82">
        <v>175</v>
      </c>
      <c r="G255" s="82">
        <v>175</v>
      </c>
      <c r="H255" s="82">
        <v>175</v>
      </c>
    </row>
    <row r="256" spans="1:8" x14ac:dyDescent="0.2">
      <c r="A256" s="78" t="s">
        <v>1237</v>
      </c>
      <c r="B256" s="78" t="s">
        <v>293</v>
      </c>
      <c r="C256" s="78" t="s">
        <v>1632</v>
      </c>
      <c r="D256" s="78" t="s">
        <v>344</v>
      </c>
      <c r="E256" s="82">
        <v>25</v>
      </c>
      <c r="F256" s="82">
        <v>25</v>
      </c>
      <c r="G256" s="82">
        <v>25</v>
      </c>
      <c r="H256" s="82">
        <v>25</v>
      </c>
    </row>
    <row r="257" spans="1:8" x14ac:dyDescent="0.2">
      <c r="A257" s="78" t="s">
        <v>1237</v>
      </c>
      <c r="B257" s="78" t="s">
        <v>293</v>
      </c>
      <c r="C257" s="78" t="s">
        <v>1633</v>
      </c>
      <c r="D257" s="78" t="s">
        <v>346</v>
      </c>
      <c r="E257" s="82">
        <v>5000</v>
      </c>
      <c r="F257" s="82">
        <v>5000</v>
      </c>
      <c r="G257" s="82">
        <v>5000</v>
      </c>
      <c r="H257" s="82">
        <v>5000</v>
      </c>
    </row>
    <row r="258" spans="1:8" x14ac:dyDescent="0.2">
      <c r="A258" s="78" t="s">
        <v>1237</v>
      </c>
      <c r="B258" s="78" t="s">
        <v>293</v>
      </c>
      <c r="C258" s="78" t="s">
        <v>1634</v>
      </c>
      <c r="D258" s="78" t="s">
        <v>348</v>
      </c>
      <c r="E258" s="82">
        <v>50</v>
      </c>
      <c r="F258" s="82">
        <v>50</v>
      </c>
      <c r="G258" s="82">
        <v>50</v>
      </c>
      <c r="H258" s="82">
        <v>50</v>
      </c>
    </row>
    <row r="259" spans="1:8" x14ac:dyDescent="0.2">
      <c r="A259" s="78" t="s">
        <v>1237</v>
      </c>
      <c r="B259" s="78" t="s">
        <v>293</v>
      </c>
      <c r="C259" s="78" t="s">
        <v>1635</v>
      </c>
      <c r="D259" s="78" t="s">
        <v>350</v>
      </c>
      <c r="E259" s="82">
        <v>450</v>
      </c>
      <c r="F259" s="82">
        <v>450</v>
      </c>
      <c r="G259" s="82">
        <v>450</v>
      </c>
      <c r="H259" s="82">
        <v>451</v>
      </c>
    </row>
    <row r="260" spans="1:8" x14ac:dyDescent="0.2">
      <c r="A260" s="78" t="s">
        <v>1237</v>
      </c>
      <c r="B260" s="78" t="s">
        <v>293</v>
      </c>
      <c r="C260" s="78" t="s">
        <v>1636</v>
      </c>
      <c r="D260" s="78" t="s">
        <v>352</v>
      </c>
      <c r="E260" s="82">
        <v>250</v>
      </c>
      <c r="F260" s="82">
        <v>250</v>
      </c>
      <c r="G260" s="82">
        <v>250</v>
      </c>
      <c r="H260" s="82">
        <v>250</v>
      </c>
    </row>
    <row r="261" spans="1:8" x14ac:dyDescent="0.2">
      <c r="A261" s="78" t="s">
        <v>1237</v>
      </c>
      <c r="B261" s="78" t="s">
        <v>293</v>
      </c>
      <c r="C261" s="78" t="s">
        <v>1637</v>
      </c>
      <c r="D261" s="78" t="s">
        <v>354</v>
      </c>
      <c r="E261" s="82">
        <v>5</v>
      </c>
      <c r="F261" s="82">
        <v>5</v>
      </c>
      <c r="G261" s="82">
        <v>5</v>
      </c>
      <c r="H261" s="82">
        <v>5</v>
      </c>
    </row>
    <row r="262" spans="1:8" x14ac:dyDescent="0.2">
      <c r="A262" s="78" t="s">
        <v>1237</v>
      </c>
      <c r="B262" s="78" t="s">
        <v>293</v>
      </c>
      <c r="C262" s="78" t="s">
        <v>1638</v>
      </c>
      <c r="D262" s="78" t="s">
        <v>355</v>
      </c>
      <c r="E262" s="82">
        <v>3</v>
      </c>
      <c r="F262" s="82">
        <v>3</v>
      </c>
      <c r="G262" s="82">
        <v>3</v>
      </c>
      <c r="H262" s="82">
        <v>1</v>
      </c>
    </row>
    <row r="263" spans="1:8" x14ac:dyDescent="0.2">
      <c r="A263" s="78" t="s">
        <v>1237</v>
      </c>
      <c r="B263" s="78" t="s">
        <v>293</v>
      </c>
      <c r="C263" s="78" t="s">
        <v>1639</v>
      </c>
      <c r="D263" s="78" t="s">
        <v>356</v>
      </c>
      <c r="E263" s="82">
        <v>3</v>
      </c>
      <c r="F263" s="82">
        <v>3</v>
      </c>
      <c r="G263" s="82">
        <v>3</v>
      </c>
      <c r="H263" s="82">
        <v>1</v>
      </c>
    </row>
    <row r="264" spans="1:8" x14ac:dyDescent="0.2">
      <c r="A264" s="78" t="s">
        <v>1237</v>
      </c>
      <c r="B264" s="78" t="s">
        <v>293</v>
      </c>
      <c r="C264" s="78" t="s">
        <v>1640</v>
      </c>
      <c r="D264" s="78" t="s">
        <v>358</v>
      </c>
      <c r="E264" s="82">
        <v>93</v>
      </c>
      <c r="F264" s="82">
        <v>93</v>
      </c>
      <c r="G264" s="82">
        <v>93</v>
      </c>
      <c r="H264" s="82">
        <v>91</v>
      </c>
    </row>
    <row r="265" spans="1:8" x14ac:dyDescent="0.2">
      <c r="A265" s="78" t="s">
        <v>1237</v>
      </c>
      <c r="B265" s="78" t="s">
        <v>293</v>
      </c>
      <c r="C265" s="78" t="s">
        <v>1641</v>
      </c>
      <c r="D265" s="78" t="s">
        <v>360</v>
      </c>
      <c r="E265" s="82">
        <v>25</v>
      </c>
      <c r="F265" s="82">
        <v>25</v>
      </c>
      <c r="G265" s="82">
        <v>25</v>
      </c>
      <c r="H265" s="82">
        <v>25</v>
      </c>
    </row>
    <row r="266" spans="1:8" x14ac:dyDescent="0.2">
      <c r="A266" s="78" t="s">
        <v>1237</v>
      </c>
      <c r="B266" s="78" t="s">
        <v>293</v>
      </c>
      <c r="C266" s="78" t="s">
        <v>1642</v>
      </c>
      <c r="D266" s="78" t="s">
        <v>362</v>
      </c>
      <c r="E266" s="82">
        <v>25</v>
      </c>
      <c r="F266" s="82">
        <v>25</v>
      </c>
      <c r="G266" s="82">
        <v>25</v>
      </c>
      <c r="H266" s="82">
        <v>25</v>
      </c>
    </row>
    <row r="267" spans="1:8" x14ac:dyDescent="0.2">
      <c r="A267" s="78" t="s">
        <v>1237</v>
      </c>
      <c r="B267" s="78" t="s">
        <v>293</v>
      </c>
      <c r="C267" s="78" t="s">
        <v>1643</v>
      </c>
      <c r="D267" s="78" t="s">
        <v>364</v>
      </c>
      <c r="E267" s="82">
        <v>25</v>
      </c>
      <c r="F267" s="82">
        <v>25</v>
      </c>
      <c r="G267" s="82">
        <v>25</v>
      </c>
      <c r="H267" s="82">
        <v>25</v>
      </c>
    </row>
    <row r="268" spans="1:8" x14ac:dyDescent="0.2">
      <c r="A268" s="78" t="s">
        <v>1237</v>
      </c>
      <c r="B268" s="78" t="s">
        <v>293</v>
      </c>
      <c r="C268" s="78" t="s">
        <v>1644</v>
      </c>
      <c r="D268" s="78" t="s">
        <v>366</v>
      </c>
      <c r="E268" s="82">
        <v>370</v>
      </c>
      <c r="F268" s="82">
        <v>370</v>
      </c>
      <c r="G268" s="82">
        <v>370</v>
      </c>
      <c r="H268" s="82">
        <v>370</v>
      </c>
    </row>
    <row r="269" spans="1:8" x14ac:dyDescent="0.2">
      <c r="A269" s="78" t="s">
        <v>1237</v>
      </c>
      <c r="B269" s="78" t="s">
        <v>293</v>
      </c>
      <c r="C269" s="78" t="s">
        <v>1645</v>
      </c>
      <c r="D269" s="78" t="s">
        <v>368</v>
      </c>
      <c r="E269" s="82">
        <v>3</v>
      </c>
      <c r="F269" s="82">
        <v>3</v>
      </c>
      <c r="G269" s="82">
        <v>3</v>
      </c>
      <c r="H269" s="82">
        <v>1</v>
      </c>
    </row>
    <row r="270" spans="1:8" x14ac:dyDescent="0.2">
      <c r="A270" s="78" t="s">
        <v>1237</v>
      </c>
      <c r="B270" s="78" t="s">
        <v>293</v>
      </c>
      <c r="C270" s="78" t="s">
        <v>1646</v>
      </c>
      <c r="D270" s="78" t="s">
        <v>370</v>
      </c>
      <c r="E270" s="82">
        <v>3000</v>
      </c>
      <c r="F270" s="82">
        <v>3000</v>
      </c>
      <c r="G270" s="82">
        <v>3000</v>
      </c>
      <c r="H270" s="82">
        <v>3000</v>
      </c>
    </row>
    <row r="271" spans="1:8" x14ac:dyDescent="0.2">
      <c r="A271" s="78" t="s">
        <v>1237</v>
      </c>
      <c r="B271" s="78" t="s">
        <v>293</v>
      </c>
      <c r="C271" s="78" t="s">
        <v>1647</v>
      </c>
      <c r="D271" s="78" t="s">
        <v>372</v>
      </c>
      <c r="E271" s="82">
        <v>750</v>
      </c>
      <c r="F271" s="82">
        <v>750</v>
      </c>
      <c r="G271" s="82">
        <v>750</v>
      </c>
      <c r="H271" s="82">
        <v>750</v>
      </c>
    </row>
    <row r="272" spans="1:8" x14ac:dyDescent="0.2">
      <c r="A272" s="78" t="s">
        <v>1237</v>
      </c>
      <c r="B272" s="78" t="s">
        <v>293</v>
      </c>
      <c r="C272" s="78" t="s">
        <v>1648</v>
      </c>
      <c r="D272" s="78" t="s">
        <v>374</v>
      </c>
      <c r="E272" s="82">
        <v>32508</v>
      </c>
      <c r="F272" s="82">
        <v>32508</v>
      </c>
      <c r="G272" s="82">
        <v>32508</v>
      </c>
      <c r="H272" s="82">
        <v>32506</v>
      </c>
    </row>
    <row r="273" spans="1:8" x14ac:dyDescent="0.2">
      <c r="A273" s="78" t="s">
        <v>1237</v>
      </c>
      <c r="B273" s="78" t="s">
        <v>293</v>
      </c>
      <c r="C273" s="78" t="s">
        <v>1649</v>
      </c>
      <c r="D273" s="78" t="s">
        <v>376</v>
      </c>
      <c r="E273" s="82">
        <v>113</v>
      </c>
      <c r="F273" s="82">
        <v>113</v>
      </c>
      <c r="G273" s="82">
        <v>113</v>
      </c>
      <c r="H273" s="82">
        <v>113</v>
      </c>
    </row>
    <row r="274" spans="1:8" x14ac:dyDescent="0.2">
      <c r="A274" s="78" t="s">
        <v>1237</v>
      </c>
      <c r="B274" s="78" t="s">
        <v>293</v>
      </c>
      <c r="C274" s="78" t="s">
        <v>1650</v>
      </c>
      <c r="D274" s="78" t="s">
        <v>378</v>
      </c>
      <c r="E274" s="82">
        <v>15</v>
      </c>
      <c r="F274" s="82">
        <v>15</v>
      </c>
      <c r="G274" s="82">
        <v>15</v>
      </c>
      <c r="H274" s="82">
        <v>15</v>
      </c>
    </row>
    <row r="275" spans="1:8" x14ac:dyDescent="0.2">
      <c r="A275" s="78" t="s">
        <v>1237</v>
      </c>
      <c r="B275" s="78" t="s">
        <v>293</v>
      </c>
      <c r="C275" s="78" t="s">
        <v>1651</v>
      </c>
      <c r="D275" s="78" t="s">
        <v>379</v>
      </c>
      <c r="E275" s="82">
        <v>8</v>
      </c>
      <c r="F275" s="82">
        <v>8</v>
      </c>
      <c r="G275" s="82">
        <v>8</v>
      </c>
      <c r="H275" s="82">
        <v>7</v>
      </c>
    </row>
    <row r="276" spans="1:8" x14ac:dyDescent="0.2">
      <c r="A276" s="78" t="s">
        <v>1237</v>
      </c>
      <c r="B276" s="78" t="s">
        <v>293</v>
      </c>
      <c r="C276" s="78" t="s">
        <v>1652</v>
      </c>
      <c r="D276" s="78" t="s">
        <v>381</v>
      </c>
      <c r="E276" s="82">
        <v>2</v>
      </c>
      <c r="F276" s="82">
        <v>2</v>
      </c>
      <c r="G276" s="82">
        <v>2</v>
      </c>
      <c r="H276" s="82">
        <v>0</v>
      </c>
    </row>
    <row r="277" spans="1:8" x14ac:dyDescent="0.2">
      <c r="A277" s="78" t="s">
        <v>1237</v>
      </c>
      <c r="B277" s="78" t="s">
        <v>293</v>
      </c>
      <c r="C277" s="78" t="s">
        <v>1653</v>
      </c>
      <c r="D277" s="78" t="s">
        <v>383</v>
      </c>
      <c r="E277" s="82">
        <v>2</v>
      </c>
      <c r="F277" s="82">
        <v>2</v>
      </c>
      <c r="G277" s="82">
        <v>2</v>
      </c>
      <c r="H277" s="82">
        <v>0</v>
      </c>
    </row>
    <row r="278" spans="1:8" x14ac:dyDescent="0.2">
      <c r="A278" s="78" t="s">
        <v>1237</v>
      </c>
      <c r="B278" s="78" t="s">
        <v>293</v>
      </c>
      <c r="C278" s="78" t="s">
        <v>1654</v>
      </c>
      <c r="D278" s="78" t="s">
        <v>385</v>
      </c>
      <c r="E278" s="82">
        <v>1</v>
      </c>
      <c r="F278" s="82">
        <v>0</v>
      </c>
      <c r="G278" s="82">
        <v>1</v>
      </c>
      <c r="H278" s="82">
        <v>0</v>
      </c>
    </row>
    <row r="279" spans="1:8" x14ac:dyDescent="0.2">
      <c r="A279" s="78" t="s">
        <v>1238</v>
      </c>
      <c r="B279" s="78" t="s">
        <v>22</v>
      </c>
      <c r="C279" s="78" t="s">
        <v>1501</v>
      </c>
      <c r="D279" s="78" t="s">
        <v>23</v>
      </c>
      <c r="E279" s="82">
        <v>1</v>
      </c>
      <c r="F279" s="82">
        <v>1</v>
      </c>
      <c r="G279" s="82">
        <v>1</v>
      </c>
      <c r="H279" s="82">
        <v>2</v>
      </c>
    </row>
    <row r="280" spans="1:8" x14ac:dyDescent="0.2">
      <c r="A280" s="78" t="s">
        <v>1238</v>
      </c>
      <c r="B280" s="78" t="s">
        <v>569</v>
      </c>
      <c r="C280" s="78" t="s">
        <v>1502</v>
      </c>
      <c r="D280" s="78" t="s">
        <v>1141</v>
      </c>
      <c r="E280" s="82">
        <v>0</v>
      </c>
      <c r="F280" s="82">
        <v>1</v>
      </c>
      <c r="G280" s="82">
        <v>0</v>
      </c>
      <c r="H280" s="82">
        <v>0</v>
      </c>
    </row>
    <row r="281" spans="1:8" x14ac:dyDescent="0.2">
      <c r="A281" s="78" t="s">
        <v>1238</v>
      </c>
      <c r="B281" s="78" t="s">
        <v>569</v>
      </c>
      <c r="C281" s="78" t="s">
        <v>1503</v>
      </c>
      <c r="D281" s="78" t="s">
        <v>1142</v>
      </c>
      <c r="E281" s="82">
        <v>0</v>
      </c>
      <c r="F281" s="82">
        <v>1</v>
      </c>
      <c r="G281" s="82">
        <v>0</v>
      </c>
      <c r="H281" s="82">
        <v>1</v>
      </c>
    </row>
    <row r="282" spans="1:8" x14ac:dyDescent="0.2">
      <c r="A282" s="78" t="s">
        <v>1238</v>
      </c>
      <c r="B282" s="78" t="s">
        <v>569</v>
      </c>
      <c r="C282" s="78" t="s">
        <v>1504</v>
      </c>
      <c r="D282" s="78" t="s">
        <v>1143</v>
      </c>
      <c r="E282" s="82">
        <v>1</v>
      </c>
      <c r="F282" s="82">
        <v>0</v>
      </c>
      <c r="G282" s="82">
        <v>0</v>
      </c>
      <c r="H282" s="82">
        <v>0</v>
      </c>
    </row>
    <row r="283" spans="1:8" x14ac:dyDescent="0.2">
      <c r="A283" s="78" t="s">
        <v>1238</v>
      </c>
      <c r="B283" s="78" t="s">
        <v>569</v>
      </c>
      <c r="C283" s="78" t="s">
        <v>1505</v>
      </c>
      <c r="D283" s="78" t="s">
        <v>1144</v>
      </c>
      <c r="E283" s="82">
        <v>0</v>
      </c>
      <c r="F283" s="82">
        <v>1</v>
      </c>
      <c r="G283" s="82">
        <v>0</v>
      </c>
      <c r="H283" s="82">
        <v>0</v>
      </c>
    </row>
    <row r="284" spans="1:8" x14ac:dyDescent="0.2">
      <c r="A284" s="78" t="s">
        <v>1238</v>
      </c>
      <c r="B284" s="78" t="s">
        <v>569</v>
      </c>
      <c r="C284" s="78" t="s">
        <v>1506</v>
      </c>
      <c r="D284" s="78" t="s">
        <v>1145</v>
      </c>
      <c r="E284" s="82">
        <v>1</v>
      </c>
      <c r="F284" s="82">
        <v>1</v>
      </c>
      <c r="G284" s="82">
        <v>1</v>
      </c>
      <c r="H284" s="82">
        <v>1</v>
      </c>
    </row>
    <row r="285" spans="1:8" x14ac:dyDescent="0.2">
      <c r="A285" s="78" t="s">
        <v>1238</v>
      </c>
      <c r="B285" s="78" t="s">
        <v>569</v>
      </c>
      <c r="C285" s="78" t="s">
        <v>1507</v>
      </c>
      <c r="D285" s="78" t="s">
        <v>1146</v>
      </c>
      <c r="E285" s="82">
        <v>0</v>
      </c>
      <c r="F285" s="82">
        <v>4</v>
      </c>
      <c r="G285" s="82">
        <v>0</v>
      </c>
      <c r="H285" s="82">
        <v>0</v>
      </c>
    </row>
    <row r="286" spans="1:8" x14ac:dyDescent="0.2">
      <c r="A286" s="78" t="s">
        <v>1238</v>
      </c>
      <c r="B286" s="78" t="s">
        <v>569</v>
      </c>
      <c r="C286" s="78" t="s">
        <v>1508</v>
      </c>
      <c r="D286" s="78" t="s">
        <v>1147</v>
      </c>
      <c r="E286" s="82">
        <v>0</v>
      </c>
      <c r="F286" s="82">
        <v>0</v>
      </c>
      <c r="G286" s="82">
        <v>0</v>
      </c>
      <c r="H286" s="82">
        <v>1</v>
      </c>
    </row>
    <row r="287" spans="1:8" x14ac:dyDescent="0.2">
      <c r="A287" s="78" t="s">
        <v>1238</v>
      </c>
      <c r="B287" s="78" t="s">
        <v>569</v>
      </c>
      <c r="C287" s="78" t="s">
        <v>1509</v>
      </c>
      <c r="D287" s="78" t="s">
        <v>1148</v>
      </c>
      <c r="E287" s="82">
        <v>1</v>
      </c>
      <c r="F287" s="82">
        <v>1</v>
      </c>
      <c r="G287" s="82">
        <v>1</v>
      </c>
      <c r="H287" s="82">
        <v>0</v>
      </c>
    </row>
    <row r="288" spans="1:8" x14ac:dyDescent="0.2">
      <c r="A288" s="78" t="s">
        <v>1238</v>
      </c>
      <c r="B288" s="78" t="s">
        <v>569</v>
      </c>
      <c r="C288" s="78" t="s">
        <v>1510</v>
      </c>
      <c r="D288" s="78" t="s">
        <v>1149</v>
      </c>
      <c r="E288" s="82">
        <v>0</v>
      </c>
      <c r="F288" s="82">
        <v>5</v>
      </c>
      <c r="G288" s="82">
        <v>0</v>
      </c>
      <c r="H288" s="82">
        <v>0</v>
      </c>
    </row>
    <row r="289" spans="1:8" x14ac:dyDescent="0.2">
      <c r="A289" s="78" t="s">
        <v>1239</v>
      </c>
      <c r="B289" s="78" t="s">
        <v>447</v>
      </c>
      <c r="C289" s="78" t="s">
        <v>1511</v>
      </c>
      <c r="D289" s="78" t="s">
        <v>449</v>
      </c>
      <c r="E289" s="82">
        <v>9275</v>
      </c>
      <c r="F289" s="82">
        <v>9275</v>
      </c>
      <c r="G289" s="82">
        <v>9275</v>
      </c>
      <c r="H289" s="82">
        <v>9275</v>
      </c>
    </row>
    <row r="290" spans="1:8" x14ac:dyDescent="0.2">
      <c r="A290" s="78" t="s">
        <v>1239</v>
      </c>
      <c r="B290" s="78" t="s">
        <v>447</v>
      </c>
      <c r="C290" s="78" t="s">
        <v>1512</v>
      </c>
      <c r="D290" s="78" t="s">
        <v>451</v>
      </c>
      <c r="E290" s="82">
        <v>10000</v>
      </c>
      <c r="F290" s="82">
        <v>10000</v>
      </c>
      <c r="G290" s="82">
        <v>10000</v>
      </c>
      <c r="H290" s="82">
        <v>10000</v>
      </c>
    </row>
    <row r="291" spans="1:8" x14ac:dyDescent="0.2">
      <c r="A291" s="78" t="s">
        <v>1239</v>
      </c>
      <c r="B291" s="78" t="s">
        <v>447</v>
      </c>
      <c r="C291" s="78" t="s">
        <v>1513</v>
      </c>
      <c r="D291" s="78" t="s">
        <v>453</v>
      </c>
      <c r="E291" s="82">
        <v>575</v>
      </c>
      <c r="F291" s="82">
        <v>575</v>
      </c>
      <c r="G291" s="82">
        <v>575</v>
      </c>
      <c r="H291" s="82">
        <v>575</v>
      </c>
    </row>
    <row r="292" spans="1:8" x14ac:dyDescent="0.2">
      <c r="A292" s="78" t="s">
        <v>1239</v>
      </c>
      <c r="B292" s="78" t="s">
        <v>447</v>
      </c>
      <c r="C292" s="78" t="s">
        <v>1514</v>
      </c>
      <c r="D292" s="78" t="s">
        <v>1169</v>
      </c>
      <c r="E292" s="82">
        <v>0</v>
      </c>
      <c r="F292" s="82">
        <v>200</v>
      </c>
      <c r="G292" s="82">
        <v>0</v>
      </c>
      <c r="H292" s="82">
        <v>0</v>
      </c>
    </row>
    <row r="293" spans="1:8" x14ac:dyDescent="0.2">
      <c r="A293" s="78" t="s">
        <v>1239</v>
      </c>
      <c r="B293" s="78" t="s">
        <v>580</v>
      </c>
      <c r="C293" s="78" t="s">
        <v>1515</v>
      </c>
      <c r="D293" s="78" t="s">
        <v>747</v>
      </c>
      <c r="E293" s="82">
        <v>5</v>
      </c>
      <c r="F293" s="82">
        <v>5</v>
      </c>
      <c r="G293" s="82">
        <v>5</v>
      </c>
      <c r="H293" s="82">
        <v>5</v>
      </c>
    </row>
    <row r="294" spans="1:8" x14ac:dyDescent="0.2">
      <c r="A294" s="78" t="s">
        <v>1239</v>
      </c>
      <c r="B294" s="78" t="s">
        <v>580</v>
      </c>
      <c r="C294" s="78" t="s">
        <v>1516</v>
      </c>
      <c r="D294" s="78" t="s">
        <v>748</v>
      </c>
      <c r="E294" s="82">
        <v>1</v>
      </c>
      <c r="F294" s="82">
        <v>1</v>
      </c>
      <c r="G294" s="82">
        <v>1</v>
      </c>
      <c r="H294" s="82">
        <v>2</v>
      </c>
    </row>
    <row r="295" spans="1:8" x14ac:dyDescent="0.2">
      <c r="A295" s="78" t="s">
        <v>1239</v>
      </c>
      <c r="B295" s="78" t="s">
        <v>580</v>
      </c>
      <c r="C295" s="78" t="s">
        <v>1517</v>
      </c>
      <c r="D295" s="78" t="s">
        <v>749</v>
      </c>
      <c r="E295" s="82">
        <v>3</v>
      </c>
      <c r="F295" s="82">
        <v>3</v>
      </c>
      <c r="G295" s="82">
        <v>3</v>
      </c>
      <c r="H295" s="82">
        <v>1</v>
      </c>
    </row>
    <row r="296" spans="1:8" x14ac:dyDescent="0.2">
      <c r="A296" s="78" t="s">
        <v>1239</v>
      </c>
      <c r="B296" s="78" t="s">
        <v>580</v>
      </c>
      <c r="C296" s="78" t="s">
        <v>1518</v>
      </c>
      <c r="D296" s="78" t="s">
        <v>750</v>
      </c>
      <c r="E296" s="82">
        <v>2</v>
      </c>
      <c r="F296" s="82">
        <v>0</v>
      </c>
      <c r="G296" s="82">
        <v>0</v>
      </c>
      <c r="H296" s="82">
        <v>0</v>
      </c>
    </row>
    <row r="297" spans="1:8" x14ac:dyDescent="0.2">
      <c r="A297" s="78" t="s">
        <v>1239</v>
      </c>
      <c r="B297" s="78" t="s">
        <v>580</v>
      </c>
      <c r="C297" s="78" t="s">
        <v>1519</v>
      </c>
      <c r="D297" s="78" t="s">
        <v>751</v>
      </c>
      <c r="E297" s="82">
        <v>2</v>
      </c>
      <c r="F297" s="82">
        <v>2</v>
      </c>
      <c r="G297" s="82">
        <v>2</v>
      </c>
      <c r="H297" s="82">
        <v>1</v>
      </c>
    </row>
    <row r="298" spans="1:8" x14ac:dyDescent="0.2">
      <c r="A298" s="78" t="s">
        <v>1240</v>
      </c>
      <c r="B298" s="78" t="s">
        <v>456</v>
      </c>
      <c r="C298" s="78" t="s">
        <v>1520</v>
      </c>
      <c r="D298" s="78" t="s">
        <v>458</v>
      </c>
      <c r="E298" s="82">
        <v>113</v>
      </c>
      <c r="F298" s="82">
        <v>113</v>
      </c>
      <c r="G298" s="82">
        <v>113</v>
      </c>
      <c r="H298" s="82">
        <v>113</v>
      </c>
    </row>
    <row r="299" spans="1:8" x14ac:dyDescent="0.2">
      <c r="A299" s="78" t="s">
        <v>1240</v>
      </c>
      <c r="B299" s="78" t="s">
        <v>456</v>
      </c>
      <c r="C299" s="78" t="s">
        <v>1521</v>
      </c>
      <c r="D299" s="78" t="s">
        <v>460</v>
      </c>
      <c r="E299" s="82">
        <v>9</v>
      </c>
      <c r="F299" s="82">
        <v>9</v>
      </c>
      <c r="G299" s="82">
        <v>9</v>
      </c>
      <c r="H299" s="82">
        <v>10</v>
      </c>
    </row>
    <row r="300" spans="1:8" x14ac:dyDescent="0.2">
      <c r="A300" s="78" t="s">
        <v>1240</v>
      </c>
      <c r="B300" s="78" t="s">
        <v>456</v>
      </c>
      <c r="C300" s="78" t="s">
        <v>1522</v>
      </c>
      <c r="D300" s="78" t="s">
        <v>461</v>
      </c>
      <c r="E300" s="82">
        <v>7</v>
      </c>
      <c r="F300" s="82">
        <v>7</v>
      </c>
      <c r="G300" s="82">
        <v>7</v>
      </c>
      <c r="H300" s="82">
        <v>7</v>
      </c>
    </row>
    <row r="301" spans="1:8" x14ac:dyDescent="0.2">
      <c r="A301" s="78" t="s">
        <v>1240</v>
      </c>
      <c r="B301" s="78" t="s">
        <v>456</v>
      </c>
      <c r="C301" s="78" t="s">
        <v>1523</v>
      </c>
      <c r="D301" s="78" t="s">
        <v>462</v>
      </c>
      <c r="E301" s="82">
        <v>114</v>
      </c>
      <c r="F301" s="82">
        <v>114</v>
      </c>
      <c r="G301" s="82">
        <v>114</v>
      </c>
      <c r="H301" s="82">
        <v>114</v>
      </c>
    </row>
    <row r="302" spans="1:8" x14ac:dyDescent="0.2">
      <c r="A302" s="78" t="s">
        <v>1240</v>
      </c>
      <c r="B302" s="78" t="s">
        <v>456</v>
      </c>
      <c r="C302" s="78" t="s">
        <v>1524</v>
      </c>
      <c r="D302" s="78" t="s">
        <v>463</v>
      </c>
      <c r="E302" s="82">
        <v>145</v>
      </c>
      <c r="F302" s="82">
        <v>145</v>
      </c>
      <c r="G302" s="82">
        <v>145</v>
      </c>
      <c r="H302" s="82">
        <v>146</v>
      </c>
    </row>
    <row r="303" spans="1:8" x14ac:dyDescent="0.2">
      <c r="A303" s="78" t="s">
        <v>1240</v>
      </c>
      <c r="B303" s="78" t="s">
        <v>456</v>
      </c>
      <c r="C303" s="78" t="s">
        <v>1525</v>
      </c>
      <c r="D303" s="78" t="s">
        <v>464</v>
      </c>
      <c r="E303" s="82">
        <v>187</v>
      </c>
      <c r="F303" s="82">
        <v>187</v>
      </c>
      <c r="G303" s="82">
        <v>187</v>
      </c>
      <c r="H303" s="82">
        <v>187</v>
      </c>
    </row>
    <row r="304" spans="1:8" x14ac:dyDescent="0.2">
      <c r="A304" s="78" t="s">
        <v>1240</v>
      </c>
      <c r="B304" s="78" t="s">
        <v>456</v>
      </c>
      <c r="C304" s="78" t="s">
        <v>1526</v>
      </c>
      <c r="D304" s="78" t="s">
        <v>465</v>
      </c>
      <c r="E304" s="82">
        <v>37</v>
      </c>
      <c r="F304" s="82">
        <v>37</v>
      </c>
      <c r="G304" s="82">
        <v>37</v>
      </c>
      <c r="H304" s="82">
        <v>35</v>
      </c>
    </row>
    <row r="305" spans="1:8" x14ac:dyDescent="0.2">
      <c r="A305" s="78" t="s">
        <v>1240</v>
      </c>
      <c r="B305" s="78" t="s">
        <v>456</v>
      </c>
      <c r="C305" s="78" t="s">
        <v>1527</v>
      </c>
      <c r="D305" s="78" t="s">
        <v>466</v>
      </c>
      <c r="E305" s="82">
        <v>28</v>
      </c>
      <c r="F305" s="82">
        <v>28</v>
      </c>
      <c r="G305" s="82">
        <v>28</v>
      </c>
      <c r="H305" s="82">
        <v>27</v>
      </c>
    </row>
    <row r="306" spans="1:8" x14ac:dyDescent="0.2">
      <c r="A306" s="78" t="s">
        <v>1240</v>
      </c>
      <c r="B306" s="78" t="s">
        <v>456</v>
      </c>
      <c r="C306" s="78" t="s">
        <v>1528</v>
      </c>
      <c r="D306" s="78" t="s">
        <v>467</v>
      </c>
      <c r="E306" s="82">
        <v>43</v>
      </c>
      <c r="F306" s="82">
        <v>43</v>
      </c>
      <c r="G306" s="82">
        <v>43</v>
      </c>
      <c r="H306" s="82">
        <v>44</v>
      </c>
    </row>
    <row r="307" spans="1:8" x14ac:dyDescent="0.2">
      <c r="A307" s="78" t="s">
        <v>1240</v>
      </c>
      <c r="B307" s="78" t="s">
        <v>456</v>
      </c>
      <c r="C307" s="78" t="s">
        <v>1529</v>
      </c>
      <c r="D307" s="78" t="s">
        <v>468</v>
      </c>
      <c r="E307" s="82">
        <v>84</v>
      </c>
      <c r="F307" s="82">
        <v>84</v>
      </c>
      <c r="G307" s="82">
        <v>84</v>
      </c>
      <c r="H307" s="82">
        <v>84</v>
      </c>
    </row>
    <row r="308" spans="1:8" x14ac:dyDescent="0.2">
      <c r="A308" s="78" t="s">
        <v>1240</v>
      </c>
      <c r="B308" s="78" t="s">
        <v>456</v>
      </c>
      <c r="C308" s="78" t="s">
        <v>1530</v>
      </c>
      <c r="D308" s="78" t="s">
        <v>469</v>
      </c>
      <c r="E308" s="82">
        <v>68</v>
      </c>
      <c r="F308" s="82">
        <v>68</v>
      </c>
      <c r="G308" s="82">
        <v>68</v>
      </c>
      <c r="H308" s="82">
        <v>68</v>
      </c>
    </row>
    <row r="309" spans="1:8" x14ac:dyDescent="0.2">
      <c r="A309" s="78" t="s">
        <v>1240</v>
      </c>
      <c r="B309" s="78" t="s">
        <v>456</v>
      </c>
      <c r="C309" s="78" t="s">
        <v>1531</v>
      </c>
      <c r="D309" s="78" t="s">
        <v>470</v>
      </c>
      <c r="E309" s="82">
        <v>61</v>
      </c>
      <c r="F309" s="82">
        <v>61</v>
      </c>
      <c r="G309" s="82">
        <v>61</v>
      </c>
      <c r="H309" s="82">
        <v>59</v>
      </c>
    </row>
    <row r="310" spans="1:8" x14ac:dyDescent="0.2">
      <c r="A310" s="78" t="s">
        <v>1240</v>
      </c>
      <c r="B310" s="78" t="s">
        <v>456</v>
      </c>
      <c r="C310" s="78" t="s">
        <v>1532</v>
      </c>
      <c r="D310" s="78" t="s">
        <v>471</v>
      </c>
      <c r="E310" s="82">
        <v>309</v>
      </c>
      <c r="F310" s="82">
        <v>309</v>
      </c>
      <c r="G310" s="82">
        <v>309</v>
      </c>
      <c r="H310" s="82">
        <v>309</v>
      </c>
    </row>
    <row r="311" spans="1:8" x14ac:dyDescent="0.2">
      <c r="A311" s="78" t="s">
        <v>1240</v>
      </c>
      <c r="B311" s="78" t="s">
        <v>456</v>
      </c>
      <c r="C311" s="78" t="s">
        <v>1533</v>
      </c>
      <c r="D311" s="78" t="s">
        <v>472</v>
      </c>
      <c r="E311" s="82">
        <v>3</v>
      </c>
      <c r="F311" s="82">
        <v>3</v>
      </c>
      <c r="G311" s="82">
        <v>3</v>
      </c>
      <c r="H311" s="82">
        <v>3</v>
      </c>
    </row>
    <row r="312" spans="1:8" x14ac:dyDescent="0.2">
      <c r="A312" s="78" t="s">
        <v>1240</v>
      </c>
      <c r="B312" s="78" t="s">
        <v>456</v>
      </c>
      <c r="C312" s="78" t="s">
        <v>1534</v>
      </c>
      <c r="D312" s="78" t="s">
        <v>473</v>
      </c>
      <c r="E312" s="82">
        <v>56</v>
      </c>
      <c r="F312" s="82">
        <v>56</v>
      </c>
      <c r="G312" s="82">
        <v>56</v>
      </c>
      <c r="H312" s="82">
        <v>56</v>
      </c>
    </row>
    <row r="313" spans="1:8" x14ac:dyDescent="0.2">
      <c r="A313" s="78" t="s">
        <v>1240</v>
      </c>
      <c r="B313" s="78" t="s">
        <v>456</v>
      </c>
      <c r="C313" s="78" t="s">
        <v>1535</v>
      </c>
      <c r="D313" s="78" t="s">
        <v>474</v>
      </c>
      <c r="E313" s="82">
        <v>138</v>
      </c>
      <c r="F313" s="82">
        <v>138</v>
      </c>
      <c r="G313" s="82">
        <v>138</v>
      </c>
      <c r="H313" s="82">
        <v>139</v>
      </c>
    </row>
    <row r="314" spans="1:8" x14ac:dyDescent="0.2">
      <c r="A314" s="78" t="s">
        <v>1240</v>
      </c>
      <c r="B314" s="78" t="s">
        <v>456</v>
      </c>
      <c r="C314" s="78" t="s">
        <v>1536</v>
      </c>
      <c r="D314" s="78" t="s">
        <v>475</v>
      </c>
      <c r="E314" s="82">
        <v>67</v>
      </c>
      <c r="F314" s="82">
        <v>67</v>
      </c>
      <c r="G314" s="82">
        <v>67</v>
      </c>
      <c r="H314" s="82">
        <v>65</v>
      </c>
    </row>
    <row r="315" spans="1:8" x14ac:dyDescent="0.2">
      <c r="A315" s="78" t="s">
        <v>1240</v>
      </c>
      <c r="B315" s="78" t="s">
        <v>456</v>
      </c>
      <c r="C315" s="78" t="s">
        <v>1537</v>
      </c>
      <c r="D315" s="78" t="s">
        <v>476</v>
      </c>
      <c r="E315" s="82">
        <v>200</v>
      </c>
      <c r="F315" s="82">
        <v>200</v>
      </c>
      <c r="G315" s="82">
        <v>200</v>
      </c>
      <c r="H315" s="82">
        <v>198</v>
      </c>
    </row>
    <row r="316" spans="1:8" x14ac:dyDescent="0.2">
      <c r="A316" s="78" t="s">
        <v>1240</v>
      </c>
      <c r="B316" s="78" t="s">
        <v>456</v>
      </c>
      <c r="C316" s="78" t="s">
        <v>1538</v>
      </c>
      <c r="D316" s="78" t="s">
        <v>477</v>
      </c>
      <c r="E316" s="82">
        <v>54</v>
      </c>
      <c r="F316" s="82">
        <v>54</v>
      </c>
      <c r="G316" s="82">
        <v>54</v>
      </c>
      <c r="H316" s="82">
        <v>55</v>
      </c>
    </row>
    <row r="317" spans="1:8" x14ac:dyDescent="0.2">
      <c r="A317" s="78" t="s">
        <v>1240</v>
      </c>
      <c r="B317" s="78" t="s">
        <v>456</v>
      </c>
      <c r="C317" s="78" t="s">
        <v>1539</v>
      </c>
      <c r="D317" s="78" t="s">
        <v>478</v>
      </c>
      <c r="E317" s="82">
        <v>26</v>
      </c>
      <c r="F317" s="82">
        <v>26</v>
      </c>
      <c r="G317" s="82">
        <v>26</v>
      </c>
      <c r="H317" s="82">
        <v>26</v>
      </c>
    </row>
    <row r="318" spans="1:8" x14ac:dyDescent="0.2">
      <c r="A318" s="78" t="s">
        <v>1240</v>
      </c>
      <c r="B318" s="78" t="s">
        <v>456</v>
      </c>
      <c r="C318" s="78" t="s">
        <v>1540</v>
      </c>
      <c r="D318" s="78" t="s">
        <v>479</v>
      </c>
      <c r="E318" s="82">
        <v>8</v>
      </c>
      <c r="F318" s="82">
        <v>8</v>
      </c>
      <c r="G318" s="82">
        <v>8</v>
      </c>
      <c r="H318" s="82">
        <v>6</v>
      </c>
    </row>
    <row r="319" spans="1:8" x14ac:dyDescent="0.2">
      <c r="A319" s="78" t="s">
        <v>1240</v>
      </c>
      <c r="B319" s="78" t="s">
        <v>456</v>
      </c>
      <c r="C319" s="78" t="s">
        <v>1541</v>
      </c>
      <c r="D319" s="78" t="s">
        <v>480</v>
      </c>
      <c r="E319" s="82">
        <v>90</v>
      </c>
      <c r="F319" s="82">
        <v>90</v>
      </c>
      <c r="G319" s="82">
        <v>90</v>
      </c>
      <c r="H319" s="82">
        <v>91</v>
      </c>
    </row>
    <row r="320" spans="1:8" x14ac:dyDescent="0.2">
      <c r="A320" s="78" t="s">
        <v>1240</v>
      </c>
      <c r="B320" s="78" t="s">
        <v>456</v>
      </c>
      <c r="C320" s="78" t="s">
        <v>1542</v>
      </c>
      <c r="D320" s="78" t="s">
        <v>481</v>
      </c>
      <c r="E320" s="82">
        <v>433</v>
      </c>
      <c r="F320" s="82">
        <v>433</v>
      </c>
      <c r="G320" s="82">
        <v>433</v>
      </c>
      <c r="H320" s="82">
        <v>431</v>
      </c>
    </row>
    <row r="321" spans="1:8" x14ac:dyDescent="0.2">
      <c r="A321" s="78" t="s">
        <v>1240</v>
      </c>
      <c r="B321" s="78" t="s">
        <v>456</v>
      </c>
      <c r="C321" s="78" t="s">
        <v>1543</v>
      </c>
      <c r="D321" s="78" t="s">
        <v>482</v>
      </c>
      <c r="E321" s="82">
        <v>438</v>
      </c>
      <c r="F321" s="82">
        <v>438</v>
      </c>
      <c r="G321" s="82">
        <v>438</v>
      </c>
      <c r="H321" s="82">
        <v>436</v>
      </c>
    </row>
    <row r="322" spans="1:8" x14ac:dyDescent="0.2">
      <c r="A322" s="78" t="s">
        <v>1240</v>
      </c>
      <c r="B322" s="78" t="s">
        <v>456</v>
      </c>
      <c r="C322" s="78" t="s">
        <v>1544</v>
      </c>
      <c r="D322" s="78" t="s">
        <v>483</v>
      </c>
      <c r="E322" s="82">
        <v>400</v>
      </c>
      <c r="F322" s="82">
        <v>400</v>
      </c>
      <c r="G322" s="82">
        <v>400</v>
      </c>
      <c r="H322" s="82">
        <v>400</v>
      </c>
    </row>
    <row r="323" spans="1:8" x14ac:dyDescent="0.2">
      <c r="A323" s="78" t="s">
        <v>1240</v>
      </c>
      <c r="B323" s="78" t="s">
        <v>456</v>
      </c>
      <c r="C323" s="78" t="s">
        <v>1545</v>
      </c>
      <c r="D323" s="78" t="s">
        <v>484</v>
      </c>
      <c r="E323" s="82">
        <v>34</v>
      </c>
      <c r="F323" s="82">
        <v>34</v>
      </c>
      <c r="G323" s="82">
        <v>34</v>
      </c>
      <c r="H323" s="82">
        <v>32</v>
      </c>
    </row>
    <row r="324" spans="1:8" x14ac:dyDescent="0.2">
      <c r="A324" s="78" t="s">
        <v>1240</v>
      </c>
      <c r="B324" s="78" t="s">
        <v>456</v>
      </c>
      <c r="C324" s="78" t="s">
        <v>1546</v>
      </c>
      <c r="D324" s="78" t="s">
        <v>485</v>
      </c>
      <c r="E324" s="82">
        <v>18</v>
      </c>
      <c r="F324" s="82">
        <v>18</v>
      </c>
      <c r="G324" s="82">
        <v>18</v>
      </c>
      <c r="H324" s="82">
        <v>16</v>
      </c>
    </row>
    <row r="325" spans="1:8" x14ac:dyDescent="0.2">
      <c r="A325" s="78" t="s">
        <v>1240</v>
      </c>
      <c r="B325" s="78" t="s">
        <v>456</v>
      </c>
      <c r="C325" s="78" t="s">
        <v>1547</v>
      </c>
      <c r="D325" s="78" t="s">
        <v>486</v>
      </c>
      <c r="E325" s="82">
        <v>0</v>
      </c>
      <c r="F325" s="82">
        <v>1</v>
      </c>
      <c r="G325" s="82">
        <v>1</v>
      </c>
      <c r="H325" s="82">
        <v>0</v>
      </c>
    </row>
    <row r="326" spans="1:8" x14ac:dyDescent="0.2">
      <c r="A326" s="78" t="s">
        <v>1240</v>
      </c>
      <c r="B326" s="78" t="s">
        <v>456</v>
      </c>
      <c r="C326" s="78" t="s">
        <v>1548</v>
      </c>
      <c r="D326" s="78" t="s">
        <v>487</v>
      </c>
      <c r="E326" s="82">
        <v>0</v>
      </c>
      <c r="F326" s="82">
        <v>1</v>
      </c>
      <c r="G326" s="82">
        <v>1</v>
      </c>
      <c r="H326" s="82">
        <v>0</v>
      </c>
    </row>
    <row r="327" spans="1:8" x14ac:dyDescent="0.2">
      <c r="A327" s="78" t="s">
        <v>1240</v>
      </c>
      <c r="B327" s="78" t="s">
        <v>456</v>
      </c>
      <c r="C327" s="78" t="s">
        <v>1549</v>
      </c>
      <c r="D327" s="78" t="s">
        <v>488</v>
      </c>
      <c r="E327" s="82">
        <v>6</v>
      </c>
      <c r="F327" s="82">
        <v>6</v>
      </c>
      <c r="G327" s="82">
        <v>6</v>
      </c>
      <c r="H327" s="82">
        <v>7</v>
      </c>
    </row>
    <row r="328" spans="1:8" x14ac:dyDescent="0.2">
      <c r="A328" s="78" t="s">
        <v>1240</v>
      </c>
      <c r="B328" s="78" t="s">
        <v>456</v>
      </c>
      <c r="C328" s="78" t="s">
        <v>1550</v>
      </c>
      <c r="D328" s="78" t="s">
        <v>489</v>
      </c>
      <c r="E328" s="82">
        <v>6</v>
      </c>
      <c r="F328" s="82">
        <v>6</v>
      </c>
      <c r="G328" s="82">
        <v>6</v>
      </c>
      <c r="H328" s="82">
        <v>7</v>
      </c>
    </row>
    <row r="329" spans="1:8" x14ac:dyDescent="0.2">
      <c r="A329" s="78" t="s">
        <v>1240</v>
      </c>
      <c r="B329" s="78" t="s">
        <v>456</v>
      </c>
      <c r="C329" s="78" t="s">
        <v>1551</v>
      </c>
      <c r="D329" s="78" t="s">
        <v>490</v>
      </c>
      <c r="E329" s="82">
        <v>4</v>
      </c>
      <c r="F329" s="82">
        <v>4</v>
      </c>
      <c r="G329" s="82">
        <v>4</v>
      </c>
      <c r="H329" s="82">
        <v>4</v>
      </c>
    </row>
    <row r="330" spans="1:8" x14ac:dyDescent="0.2">
      <c r="A330" s="78" t="s">
        <v>1240</v>
      </c>
      <c r="B330" s="78" t="s">
        <v>456</v>
      </c>
      <c r="C330" s="78" t="s">
        <v>1552</v>
      </c>
      <c r="D330" s="78" t="s">
        <v>491</v>
      </c>
      <c r="E330" s="82">
        <v>2</v>
      </c>
      <c r="F330" s="82">
        <v>2</v>
      </c>
      <c r="G330" s="82">
        <v>2</v>
      </c>
      <c r="H330" s="82">
        <v>0</v>
      </c>
    </row>
    <row r="331" spans="1:8" x14ac:dyDescent="0.2">
      <c r="A331" s="78" t="s">
        <v>1240</v>
      </c>
      <c r="B331" s="78" t="s">
        <v>456</v>
      </c>
      <c r="C331" s="78" t="s">
        <v>1553</v>
      </c>
      <c r="D331" s="78" t="s">
        <v>492</v>
      </c>
      <c r="E331" s="82">
        <v>52</v>
      </c>
      <c r="F331" s="82">
        <v>52</v>
      </c>
      <c r="G331" s="82">
        <v>52</v>
      </c>
      <c r="H331" s="82">
        <v>53</v>
      </c>
    </row>
    <row r="332" spans="1:8" x14ac:dyDescent="0.2">
      <c r="A332" s="78" t="s">
        <v>1241</v>
      </c>
      <c r="B332" s="78" t="s">
        <v>511</v>
      </c>
      <c r="C332" s="78" t="s">
        <v>1570</v>
      </c>
      <c r="D332" s="78" t="s">
        <v>512</v>
      </c>
      <c r="E332" s="82">
        <v>100</v>
      </c>
      <c r="F332" s="82">
        <v>100</v>
      </c>
      <c r="G332" s="82">
        <v>100</v>
      </c>
      <c r="H332" s="82">
        <v>100</v>
      </c>
    </row>
    <row r="333" spans="1:8" x14ac:dyDescent="0.2">
      <c r="A333" s="78" t="s">
        <v>1241</v>
      </c>
      <c r="B333" s="78" t="s">
        <v>511</v>
      </c>
      <c r="C333" s="78" t="s">
        <v>1571</v>
      </c>
      <c r="D333" s="78" t="s">
        <v>513</v>
      </c>
      <c r="E333" s="82">
        <v>125</v>
      </c>
      <c r="F333" s="82">
        <v>125</v>
      </c>
      <c r="G333" s="82">
        <v>125</v>
      </c>
      <c r="H333" s="82">
        <v>125</v>
      </c>
    </row>
    <row r="334" spans="1:8" x14ac:dyDescent="0.2">
      <c r="A334" s="78" t="s">
        <v>1241</v>
      </c>
      <c r="B334" s="78" t="s">
        <v>511</v>
      </c>
      <c r="C334" s="78" t="s">
        <v>1572</v>
      </c>
      <c r="D334" s="78" t="s">
        <v>514</v>
      </c>
      <c r="E334" s="82">
        <v>75</v>
      </c>
      <c r="F334" s="82">
        <v>75</v>
      </c>
      <c r="G334" s="82">
        <v>75</v>
      </c>
      <c r="H334" s="82">
        <v>75</v>
      </c>
    </row>
    <row r="335" spans="1:8" x14ac:dyDescent="0.2">
      <c r="A335" s="78" t="s">
        <v>1241</v>
      </c>
      <c r="B335" s="78" t="s">
        <v>511</v>
      </c>
      <c r="C335" s="78" t="s">
        <v>1573</v>
      </c>
      <c r="D335" s="78" t="s">
        <v>515</v>
      </c>
      <c r="E335" s="82">
        <v>100</v>
      </c>
      <c r="F335" s="82">
        <v>100</v>
      </c>
      <c r="G335" s="82">
        <v>100</v>
      </c>
      <c r="H335" s="82">
        <v>100</v>
      </c>
    </row>
    <row r="336" spans="1:8" x14ac:dyDescent="0.2">
      <c r="A336" s="78" t="s">
        <v>1241</v>
      </c>
      <c r="B336" s="78" t="s">
        <v>511</v>
      </c>
      <c r="C336" s="78" t="s">
        <v>1574</v>
      </c>
      <c r="D336" s="78" t="s">
        <v>516</v>
      </c>
      <c r="E336" s="82">
        <v>12</v>
      </c>
      <c r="F336" s="82">
        <v>12</v>
      </c>
      <c r="G336" s="82">
        <v>12</v>
      </c>
      <c r="H336" s="82">
        <v>12</v>
      </c>
    </row>
    <row r="337" spans="1:8" x14ac:dyDescent="0.2">
      <c r="A337" s="78" t="s">
        <v>1241</v>
      </c>
      <c r="B337" s="78" t="s">
        <v>511</v>
      </c>
      <c r="C337" s="78" t="s">
        <v>1575</v>
      </c>
      <c r="D337" s="78" t="s">
        <v>517</v>
      </c>
      <c r="E337" s="82">
        <v>3</v>
      </c>
      <c r="F337" s="82">
        <v>3</v>
      </c>
      <c r="G337" s="82">
        <v>3</v>
      </c>
      <c r="H337" s="82">
        <v>1</v>
      </c>
    </row>
    <row r="338" spans="1:8" x14ac:dyDescent="0.2">
      <c r="A338" s="78" t="s">
        <v>1241</v>
      </c>
      <c r="B338" s="78" t="s">
        <v>511</v>
      </c>
      <c r="C338" s="78" t="s">
        <v>1576</v>
      </c>
      <c r="D338" s="78" t="s">
        <v>518</v>
      </c>
      <c r="E338" s="82">
        <v>12</v>
      </c>
      <c r="F338" s="82">
        <v>12</v>
      </c>
      <c r="G338" s="82">
        <v>12</v>
      </c>
      <c r="H338" s="82">
        <v>12</v>
      </c>
    </row>
    <row r="339" spans="1:8" x14ac:dyDescent="0.2">
      <c r="A339" s="78" t="s">
        <v>1241</v>
      </c>
      <c r="B339" s="78" t="s">
        <v>511</v>
      </c>
      <c r="C339" s="78" t="s">
        <v>1577</v>
      </c>
      <c r="D339" s="78" t="s">
        <v>519</v>
      </c>
      <c r="E339" s="82">
        <v>6</v>
      </c>
      <c r="F339" s="82">
        <v>6</v>
      </c>
      <c r="G339" s="82">
        <v>6</v>
      </c>
      <c r="H339" s="82">
        <v>6</v>
      </c>
    </row>
    <row r="340" spans="1:8" x14ac:dyDescent="0.2">
      <c r="A340" s="78" t="s">
        <v>1241</v>
      </c>
      <c r="B340" s="78" t="s">
        <v>511</v>
      </c>
      <c r="C340" s="78" t="s">
        <v>1578</v>
      </c>
      <c r="D340" s="78" t="s">
        <v>520</v>
      </c>
      <c r="E340" s="82">
        <v>6</v>
      </c>
      <c r="F340" s="82">
        <v>6</v>
      </c>
      <c r="G340" s="82">
        <v>6</v>
      </c>
      <c r="H340" s="82">
        <v>6</v>
      </c>
    </row>
    <row r="341" spans="1:8" x14ac:dyDescent="0.2">
      <c r="A341" s="78" t="s">
        <v>1241</v>
      </c>
      <c r="B341" s="78" t="s">
        <v>511</v>
      </c>
      <c r="C341" s="78" t="s">
        <v>1579</v>
      </c>
      <c r="D341" s="78" t="s">
        <v>521</v>
      </c>
      <c r="E341" s="82">
        <v>6</v>
      </c>
      <c r="F341" s="82">
        <v>6</v>
      </c>
      <c r="G341" s="82">
        <v>6</v>
      </c>
      <c r="H341" s="82">
        <v>6</v>
      </c>
    </row>
    <row r="342" spans="1:8" x14ac:dyDescent="0.2">
      <c r="A342" s="78" t="s">
        <v>1241</v>
      </c>
      <c r="B342" s="78" t="s">
        <v>511</v>
      </c>
      <c r="C342" s="78" t="s">
        <v>1580</v>
      </c>
      <c r="D342" s="78" t="s">
        <v>522</v>
      </c>
      <c r="E342" s="82">
        <v>25</v>
      </c>
      <c r="F342" s="82">
        <v>25</v>
      </c>
      <c r="G342" s="82">
        <v>25</v>
      </c>
      <c r="H342" s="82">
        <v>25</v>
      </c>
    </row>
    <row r="343" spans="1:8" x14ac:dyDescent="0.2">
      <c r="A343" s="78" t="s">
        <v>1241</v>
      </c>
      <c r="B343" s="78" t="s">
        <v>511</v>
      </c>
      <c r="C343" s="78" t="s">
        <v>1581</v>
      </c>
      <c r="D343" s="78" t="s">
        <v>523</v>
      </c>
      <c r="E343" s="82">
        <v>75</v>
      </c>
      <c r="F343" s="82">
        <v>75</v>
      </c>
      <c r="G343" s="82">
        <v>75</v>
      </c>
      <c r="H343" s="82">
        <v>75</v>
      </c>
    </row>
    <row r="344" spans="1:8" x14ac:dyDescent="0.2">
      <c r="A344" s="78" t="s">
        <v>1241</v>
      </c>
      <c r="B344" s="78" t="s">
        <v>511</v>
      </c>
      <c r="C344" s="78" t="s">
        <v>1582</v>
      </c>
      <c r="D344" s="78" t="s">
        <v>524</v>
      </c>
      <c r="E344" s="82">
        <v>50</v>
      </c>
      <c r="F344" s="82">
        <v>50</v>
      </c>
      <c r="G344" s="82">
        <v>50</v>
      </c>
      <c r="H344" s="82">
        <v>50</v>
      </c>
    </row>
    <row r="345" spans="1:8" x14ac:dyDescent="0.2">
      <c r="A345" s="78" t="s">
        <v>1241</v>
      </c>
      <c r="B345" s="78" t="s">
        <v>511</v>
      </c>
      <c r="C345" s="78" t="s">
        <v>1583</v>
      </c>
      <c r="D345" s="78" t="s">
        <v>525</v>
      </c>
      <c r="E345" s="82">
        <v>3</v>
      </c>
      <c r="F345" s="82">
        <v>3</v>
      </c>
      <c r="G345" s="82">
        <v>3</v>
      </c>
      <c r="H345" s="82">
        <v>3</v>
      </c>
    </row>
    <row r="346" spans="1:8" x14ac:dyDescent="0.2">
      <c r="A346" s="78" t="s">
        <v>1241</v>
      </c>
      <c r="B346" s="78" t="s">
        <v>511</v>
      </c>
      <c r="C346" s="78" t="s">
        <v>1584</v>
      </c>
      <c r="D346" s="78" t="s">
        <v>526</v>
      </c>
      <c r="E346" s="82">
        <v>3</v>
      </c>
      <c r="F346" s="82">
        <v>3</v>
      </c>
      <c r="G346" s="82">
        <v>3</v>
      </c>
      <c r="H346" s="82">
        <v>1</v>
      </c>
    </row>
    <row r="347" spans="1:8" x14ac:dyDescent="0.2">
      <c r="A347" s="78" t="s">
        <v>1241</v>
      </c>
      <c r="B347" s="78" t="s">
        <v>511</v>
      </c>
      <c r="C347" s="78" t="s">
        <v>1585</v>
      </c>
      <c r="D347" s="78" t="s">
        <v>527</v>
      </c>
      <c r="E347" s="82">
        <v>3</v>
      </c>
      <c r="F347" s="82">
        <v>3</v>
      </c>
      <c r="G347" s="82">
        <v>3</v>
      </c>
      <c r="H347" s="82">
        <v>1</v>
      </c>
    </row>
    <row r="348" spans="1:8" x14ac:dyDescent="0.2">
      <c r="A348" s="78" t="s">
        <v>1241</v>
      </c>
      <c r="B348" s="78" t="s">
        <v>511</v>
      </c>
      <c r="C348" s="78" t="s">
        <v>1586</v>
      </c>
      <c r="D348" s="78" t="s">
        <v>528</v>
      </c>
      <c r="E348" s="82">
        <v>13</v>
      </c>
      <c r="F348" s="82">
        <v>13</v>
      </c>
      <c r="G348" s="82">
        <v>13</v>
      </c>
      <c r="H348" s="82">
        <v>11</v>
      </c>
    </row>
    <row r="349" spans="1:8" x14ac:dyDescent="0.2">
      <c r="A349" s="78" t="s">
        <v>1241</v>
      </c>
      <c r="B349" s="78" t="s">
        <v>511</v>
      </c>
      <c r="C349" s="78" t="s">
        <v>1587</v>
      </c>
      <c r="D349" s="78" t="s">
        <v>529</v>
      </c>
      <c r="E349" s="82">
        <v>13</v>
      </c>
      <c r="F349" s="82">
        <v>13</v>
      </c>
      <c r="G349" s="82">
        <v>13</v>
      </c>
      <c r="H349" s="82">
        <v>11</v>
      </c>
    </row>
    <row r="350" spans="1:8" x14ac:dyDescent="0.2">
      <c r="A350" s="78" t="s">
        <v>1241</v>
      </c>
      <c r="B350" s="78" t="s">
        <v>511</v>
      </c>
      <c r="C350" s="78" t="s">
        <v>1588</v>
      </c>
      <c r="D350" s="78" t="s">
        <v>530</v>
      </c>
      <c r="E350" s="82">
        <v>13</v>
      </c>
      <c r="F350" s="82">
        <v>13</v>
      </c>
      <c r="G350" s="82">
        <v>13</v>
      </c>
      <c r="H350" s="82">
        <v>11</v>
      </c>
    </row>
    <row r="351" spans="1:8" x14ac:dyDescent="0.2">
      <c r="A351" s="78" t="s">
        <v>1241</v>
      </c>
      <c r="B351" s="78" t="s">
        <v>511</v>
      </c>
      <c r="C351" s="78" t="s">
        <v>1589</v>
      </c>
      <c r="D351" s="78" t="s">
        <v>531</v>
      </c>
      <c r="E351" s="82">
        <v>3</v>
      </c>
      <c r="F351" s="82">
        <v>3</v>
      </c>
      <c r="G351" s="82">
        <v>3</v>
      </c>
      <c r="H351" s="82">
        <v>3</v>
      </c>
    </row>
    <row r="352" spans="1:8" x14ac:dyDescent="0.2">
      <c r="A352" s="78" t="s">
        <v>1241</v>
      </c>
      <c r="B352" s="78" t="s">
        <v>511</v>
      </c>
      <c r="C352" s="78" t="s">
        <v>1590</v>
      </c>
      <c r="D352" s="78" t="s">
        <v>532</v>
      </c>
      <c r="E352" s="82">
        <v>2</v>
      </c>
      <c r="F352" s="82">
        <v>2</v>
      </c>
      <c r="G352" s="82">
        <v>2</v>
      </c>
      <c r="H352" s="82">
        <v>0</v>
      </c>
    </row>
    <row r="353" spans="1:8" x14ac:dyDescent="0.2">
      <c r="A353" s="78" t="s">
        <v>1241</v>
      </c>
      <c r="B353" s="78" t="s">
        <v>511</v>
      </c>
      <c r="C353" s="78" t="s">
        <v>1591</v>
      </c>
      <c r="D353" s="78" t="s">
        <v>533</v>
      </c>
      <c r="E353" s="82">
        <v>13</v>
      </c>
      <c r="F353" s="82">
        <v>13</v>
      </c>
      <c r="G353" s="82">
        <v>13</v>
      </c>
      <c r="H353" s="82">
        <v>11</v>
      </c>
    </row>
    <row r="354" spans="1:8" x14ac:dyDescent="0.2">
      <c r="A354" s="78" t="s">
        <v>1241</v>
      </c>
      <c r="B354" s="78" t="s">
        <v>511</v>
      </c>
      <c r="C354" s="78" t="s">
        <v>1592</v>
      </c>
      <c r="D354" s="78" t="s">
        <v>534</v>
      </c>
      <c r="E354" s="82">
        <v>1</v>
      </c>
      <c r="F354" s="82">
        <v>1</v>
      </c>
      <c r="G354" s="82">
        <v>1</v>
      </c>
      <c r="H354" s="82">
        <v>0</v>
      </c>
    </row>
    <row r="355" spans="1:8" x14ac:dyDescent="0.2">
      <c r="A355" s="78" t="s">
        <v>1241</v>
      </c>
      <c r="B355" s="78" t="s">
        <v>511</v>
      </c>
      <c r="C355" s="78" t="s">
        <v>1593</v>
      </c>
      <c r="D355" s="78" t="s">
        <v>535</v>
      </c>
      <c r="E355" s="82">
        <v>2</v>
      </c>
      <c r="F355" s="82">
        <v>2</v>
      </c>
      <c r="G355" s="82">
        <v>2</v>
      </c>
      <c r="H355" s="82">
        <v>0</v>
      </c>
    </row>
    <row r="356" spans="1:8" x14ac:dyDescent="0.2">
      <c r="A356" s="78" t="s">
        <v>1241</v>
      </c>
      <c r="B356" s="78" t="s">
        <v>511</v>
      </c>
      <c r="C356" s="78" t="s">
        <v>1594</v>
      </c>
      <c r="D356" s="78" t="s">
        <v>536</v>
      </c>
      <c r="E356" s="82">
        <v>225</v>
      </c>
      <c r="F356" s="82">
        <v>225</v>
      </c>
      <c r="G356" s="82">
        <v>225</v>
      </c>
      <c r="H356" s="82">
        <v>225</v>
      </c>
    </row>
    <row r="357" spans="1:8" x14ac:dyDescent="0.2">
      <c r="A357" s="78" t="s">
        <v>1241</v>
      </c>
      <c r="B357" s="78" t="s">
        <v>511</v>
      </c>
      <c r="C357" s="78" t="s">
        <v>1595</v>
      </c>
      <c r="D357" s="78" t="s">
        <v>537</v>
      </c>
      <c r="E357" s="82">
        <v>742</v>
      </c>
      <c r="F357" s="82">
        <v>742</v>
      </c>
      <c r="G357" s="82">
        <v>742</v>
      </c>
      <c r="H357" s="82">
        <v>740</v>
      </c>
    </row>
    <row r="358" spans="1:8" x14ac:dyDescent="0.2">
      <c r="A358" s="78" t="s">
        <v>1243</v>
      </c>
      <c r="B358" s="78" t="s">
        <v>27</v>
      </c>
      <c r="C358" s="78" t="s">
        <v>1706</v>
      </c>
      <c r="D358" s="78" t="s">
        <v>30</v>
      </c>
      <c r="E358" s="82">
        <v>689</v>
      </c>
      <c r="F358" s="82">
        <v>689</v>
      </c>
      <c r="G358" s="82">
        <v>689</v>
      </c>
      <c r="H358" s="82">
        <v>687</v>
      </c>
    </row>
    <row r="359" spans="1:8" x14ac:dyDescent="0.2">
      <c r="A359" s="78" t="s">
        <v>1243</v>
      </c>
      <c r="B359" s="78" t="s">
        <v>27</v>
      </c>
      <c r="C359" s="78" t="s">
        <v>1707</v>
      </c>
      <c r="D359" s="78" t="s">
        <v>33</v>
      </c>
      <c r="E359" s="82">
        <v>1654</v>
      </c>
      <c r="F359" s="82">
        <v>1654</v>
      </c>
      <c r="G359" s="82">
        <v>1654</v>
      </c>
      <c r="H359" s="82">
        <v>1655</v>
      </c>
    </row>
    <row r="360" spans="1:8" x14ac:dyDescent="0.2">
      <c r="A360" s="78" t="s">
        <v>1243</v>
      </c>
      <c r="B360" s="78" t="s">
        <v>27</v>
      </c>
      <c r="C360" s="78" t="s">
        <v>1708</v>
      </c>
      <c r="D360" s="78" t="s">
        <v>36</v>
      </c>
      <c r="E360" s="82">
        <v>338</v>
      </c>
      <c r="F360" s="82">
        <v>338</v>
      </c>
      <c r="G360" s="82">
        <v>338</v>
      </c>
      <c r="H360" s="82">
        <v>339</v>
      </c>
    </row>
    <row r="361" spans="1:8" x14ac:dyDescent="0.2">
      <c r="A361" s="78" t="s">
        <v>1245</v>
      </c>
      <c r="B361" s="78" t="s">
        <v>501</v>
      </c>
      <c r="C361" s="78" t="s">
        <v>1561</v>
      </c>
      <c r="D361" s="78" t="s">
        <v>502</v>
      </c>
      <c r="E361" s="82">
        <v>2</v>
      </c>
      <c r="F361" s="82">
        <v>2</v>
      </c>
      <c r="G361" s="82">
        <v>2</v>
      </c>
      <c r="H361" s="82">
        <v>0</v>
      </c>
    </row>
    <row r="362" spans="1:8" x14ac:dyDescent="0.2">
      <c r="A362" s="78" t="s">
        <v>1245</v>
      </c>
      <c r="B362" s="78" t="s">
        <v>501</v>
      </c>
      <c r="C362" s="78" t="s">
        <v>1562</v>
      </c>
      <c r="D362" s="78" t="s">
        <v>503</v>
      </c>
      <c r="E362" s="82">
        <v>1</v>
      </c>
      <c r="F362" s="82">
        <v>1</v>
      </c>
      <c r="G362" s="82">
        <v>0</v>
      </c>
      <c r="H362" s="82">
        <v>0</v>
      </c>
    </row>
    <row r="363" spans="1:8" x14ac:dyDescent="0.2">
      <c r="A363" s="78" t="s">
        <v>1245</v>
      </c>
      <c r="B363" s="78" t="s">
        <v>501</v>
      </c>
      <c r="C363" s="78" t="s">
        <v>1563</v>
      </c>
      <c r="D363" s="78" t="s">
        <v>504</v>
      </c>
      <c r="E363" s="82">
        <v>1</v>
      </c>
      <c r="F363" s="82">
        <v>1</v>
      </c>
      <c r="G363" s="82">
        <v>0</v>
      </c>
      <c r="H363" s="82">
        <v>0</v>
      </c>
    </row>
    <row r="364" spans="1:8" x14ac:dyDescent="0.2">
      <c r="A364" s="78" t="s">
        <v>1245</v>
      </c>
      <c r="B364" s="78" t="s">
        <v>501</v>
      </c>
      <c r="C364" s="78" t="s">
        <v>1564</v>
      </c>
      <c r="D364" s="78" t="s">
        <v>505</v>
      </c>
      <c r="E364" s="82">
        <v>2</v>
      </c>
      <c r="F364" s="82">
        <v>0</v>
      </c>
      <c r="G364" s="82">
        <v>0</v>
      </c>
      <c r="H364" s="82">
        <v>0</v>
      </c>
    </row>
    <row r="365" spans="1:8" x14ac:dyDescent="0.2">
      <c r="A365" s="78" t="s">
        <v>1245</v>
      </c>
      <c r="B365" s="78" t="s">
        <v>501</v>
      </c>
      <c r="C365" s="78" t="s">
        <v>1565</v>
      </c>
      <c r="D365" s="78" t="s">
        <v>506</v>
      </c>
      <c r="E365" s="82">
        <v>1</v>
      </c>
      <c r="F365" s="82">
        <v>0</v>
      </c>
      <c r="G365" s="82">
        <v>0</v>
      </c>
      <c r="H365" s="82">
        <v>0</v>
      </c>
    </row>
    <row r="366" spans="1:8" x14ac:dyDescent="0.2">
      <c r="A366" s="78" t="s">
        <v>1245</v>
      </c>
      <c r="B366" s="78" t="s">
        <v>501</v>
      </c>
      <c r="C366" s="78" t="s">
        <v>1566</v>
      </c>
      <c r="D366" s="78" t="s">
        <v>507</v>
      </c>
      <c r="E366" s="82">
        <v>1</v>
      </c>
      <c r="F366" s="82">
        <v>0</v>
      </c>
      <c r="G366" s="82">
        <v>0</v>
      </c>
      <c r="H366" s="82">
        <v>0</v>
      </c>
    </row>
    <row r="367" spans="1:8" x14ac:dyDescent="0.2">
      <c r="A367" s="78" t="s">
        <v>1245</v>
      </c>
      <c r="B367" s="78" t="s">
        <v>501</v>
      </c>
      <c r="C367" s="78" t="s">
        <v>1567</v>
      </c>
      <c r="D367" s="78" t="s">
        <v>508</v>
      </c>
      <c r="E367" s="82">
        <v>1</v>
      </c>
      <c r="F367" s="82">
        <v>0</v>
      </c>
      <c r="G367" s="82">
        <v>0</v>
      </c>
      <c r="H367" s="82">
        <v>0</v>
      </c>
    </row>
    <row r="368" spans="1:8" x14ac:dyDescent="0.2">
      <c r="A368" s="78" t="s">
        <v>1245</v>
      </c>
      <c r="B368" s="78" t="s">
        <v>501</v>
      </c>
      <c r="C368" s="78" t="s">
        <v>1568</v>
      </c>
      <c r="D368" s="78" t="s">
        <v>509</v>
      </c>
      <c r="E368" s="82">
        <v>1</v>
      </c>
      <c r="F368" s="82">
        <v>0</v>
      </c>
      <c r="G368" s="82">
        <v>0</v>
      </c>
      <c r="H368" s="82">
        <v>0</v>
      </c>
    </row>
    <row r="369" spans="1:8" x14ac:dyDescent="0.2">
      <c r="A369" s="78" t="s">
        <v>1245</v>
      </c>
      <c r="B369" s="78" t="s">
        <v>501</v>
      </c>
      <c r="C369" s="78" t="s">
        <v>1569</v>
      </c>
      <c r="D369" s="78" t="s">
        <v>510</v>
      </c>
      <c r="E369" s="82">
        <v>1</v>
      </c>
      <c r="F369" s="82">
        <v>0</v>
      </c>
      <c r="G369" s="82">
        <v>0</v>
      </c>
      <c r="H369" s="82">
        <v>0</v>
      </c>
    </row>
    <row r="370" spans="1:8" x14ac:dyDescent="0.2">
      <c r="A370" s="78" t="s">
        <v>1246</v>
      </c>
      <c r="B370" s="78" t="s">
        <v>40</v>
      </c>
      <c r="C370" s="78" t="s">
        <v>1275</v>
      </c>
      <c r="D370" s="78" t="s">
        <v>43</v>
      </c>
      <c r="E370" s="82">
        <v>48</v>
      </c>
      <c r="F370" s="82">
        <v>48</v>
      </c>
      <c r="G370" s="82">
        <v>48</v>
      </c>
      <c r="H370" s="82">
        <v>48</v>
      </c>
    </row>
    <row r="371" spans="1:8" x14ac:dyDescent="0.2">
      <c r="A371" s="78" t="s">
        <v>1246</v>
      </c>
      <c r="B371" s="78" t="s">
        <v>40</v>
      </c>
      <c r="C371" s="78" t="s">
        <v>1276</v>
      </c>
      <c r="D371" s="78" t="s">
        <v>45</v>
      </c>
      <c r="E371" s="82">
        <v>1</v>
      </c>
      <c r="F371" s="82">
        <v>0</v>
      </c>
      <c r="G371" s="82">
        <v>1</v>
      </c>
      <c r="H371" s="82">
        <v>0</v>
      </c>
    </row>
    <row r="372" spans="1:8" x14ac:dyDescent="0.2">
      <c r="A372" s="78" t="s">
        <v>1246</v>
      </c>
      <c r="B372" s="78" t="s">
        <v>493</v>
      </c>
      <c r="C372" s="78" t="s">
        <v>1554</v>
      </c>
      <c r="D372" s="78" t="s">
        <v>494</v>
      </c>
      <c r="E372" s="82">
        <v>4</v>
      </c>
      <c r="F372" s="82">
        <v>4</v>
      </c>
      <c r="G372" s="82">
        <v>4</v>
      </c>
      <c r="H372" s="82">
        <v>2</v>
      </c>
    </row>
    <row r="373" spans="1:8" x14ac:dyDescent="0.2">
      <c r="A373" s="78" t="s">
        <v>1246</v>
      </c>
      <c r="B373" s="78" t="s">
        <v>493</v>
      </c>
      <c r="C373" s="78" t="s">
        <v>1555</v>
      </c>
      <c r="D373" s="78" t="s">
        <v>495</v>
      </c>
      <c r="E373" s="82">
        <v>2</v>
      </c>
      <c r="F373" s="82">
        <v>2</v>
      </c>
      <c r="G373" s="82">
        <v>2</v>
      </c>
      <c r="H373" s="82">
        <v>0</v>
      </c>
    </row>
    <row r="374" spans="1:8" x14ac:dyDescent="0.2">
      <c r="A374" s="78" t="s">
        <v>1246</v>
      </c>
      <c r="B374" s="78" t="s">
        <v>493</v>
      </c>
      <c r="C374" s="78" t="s">
        <v>1556</v>
      </c>
      <c r="D374" s="78" t="s">
        <v>496</v>
      </c>
      <c r="E374" s="82">
        <v>6</v>
      </c>
      <c r="F374" s="82">
        <v>6</v>
      </c>
      <c r="G374" s="82">
        <v>6</v>
      </c>
      <c r="H374" s="82">
        <v>6</v>
      </c>
    </row>
    <row r="375" spans="1:8" x14ac:dyDescent="0.2">
      <c r="A375" s="78" t="s">
        <v>1246</v>
      </c>
      <c r="B375" s="78" t="s">
        <v>493</v>
      </c>
      <c r="C375" s="78" t="s">
        <v>1557</v>
      </c>
      <c r="D375" s="78" t="s">
        <v>497</v>
      </c>
      <c r="E375" s="82">
        <v>6</v>
      </c>
      <c r="F375" s="82">
        <v>6</v>
      </c>
      <c r="G375" s="82">
        <v>6</v>
      </c>
      <c r="H375" s="82">
        <v>6</v>
      </c>
    </row>
    <row r="376" spans="1:8" x14ac:dyDescent="0.2">
      <c r="A376" s="78" t="s">
        <v>1246</v>
      </c>
      <c r="B376" s="78" t="s">
        <v>493</v>
      </c>
      <c r="C376" s="78" t="s">
        <v>1558</v>
      </c>
      <c r="D376" s="78" t="s">
        <v>498</v>
      </c>
      <c r="E376" s="82">
        <v>13</v>
      </c>
      <c r="F376" s="82">
        <v>13</v>
      </c>
      <c r="G376" s="82">
        <v>13</v>
      </c>
      <c r="H376" s="82">
        <v>11</v>
      </c>
    </row>
    <row r="377" spans="1:8" x14ac:dyDescent="0.2">
      <c r="A377" s="78" t="s">
        <v>1246</v>
      </c>
      <c r="B377" s="78" t="s">
        <v>493</v>
      </c>
      <c r="C377" s="78" t="s">
        <v>1559</v>
      </c>
      <c r="D377" s="78" t="s">
        <v>499</v>
      </c>
      <c r="E377" s="82">
        <v>6</v>
      </c>
      <c r="F377" s="82">
        <v>6</v>
      </c>
      <c r="G377" s="82">
        <v>6</v>
      </c>
      <c r="H377" s="82">
        <v>6</v>
      </c>
    </row>
    <row r="378" spans="1:8" x14ac:dyDescent="0.2">
      <c r="A378" s="78" t="s">
        <v>1246</v>
      </c>
      <c r="B378" s="78" t="s">
        <v>493</v>
      </c>
      <c r="C378" s="78" t="s">
        <v>1560</v>
      </c>
      <c r="D378" s="78" t="s">
        <v>500</v>
      </c>
      <c r="E378" s="82">
        <v>3</v>
      </c>
      <c r="F378" s="82">
        <v>3</v>
      </c>
      <c r="G378" s="82">
        <v>3</v>
      </c>
      <c r="H378" s="82">
        <v>3</v>
      </c>
    </row>
    <row r="379" spans="1:8" x14ac:dyDescent="0.2">
      <c r="A379" s="78" t="s">
        <v>1246</v>
      </c>
      <c r="B379" s="78" t="s">
        <v>47</v>
      </c>
      <c r="C379" s="78" t="s">
        <v>1596</v>
      </c>
      <c r="D379" s="78" t="s">
        <v>49</v>
      </c>
      <c r="E379" s="82">
        <v>6</v>
      </c>
      <c r="F379" s="82">
        <v>6</v>
      </c>
      <c r="G379" s="82">
        <v>6</v>
      </c>
      <c r="H379" s="82">
        <v>6</v>
      </c>
    </row>
    <row r="380" spans="1:8" x14ac:dyDescent="0.2">
      <c r="A380" s="78" t="s">
        <v>1246</v>
      </c>
      <c r="B380" s="78" t="s">
        <v>47</v>
      </c>
      <c r="C380" s="78" t="s">
        <v>1597</v>
      </c>
      <c r="D380" s="78" t="s">
        <v>51</v>
      </c>
      <c r="E380" s="82">
        <v>6</v>
      </c>
      <c r="F380" s="82">
        <v>6</v>
      </c>
      <c r="G380" s="82">
        <v>6</v>
      </c>
      <c r="H380" s="82">
        <v>6</v>
      </c>
    </row>
    <row r="381" spans="1:8" x14ac:dyDescent="0.2">
      <c r="A381" s="78" t="s">
        <v>1246</v>
      </c>
      <c r="B381" s="78" t="s">
        <v>47</v>
      </c>
      <c r="C381" s="78" t="s">
        <v>1598</v>
      </c>
      <c r="D381" s="78" t="s">
        <v>53</v>
      </c>
      <c r="E381" s="82">
        <v>6</v>
      </c>
      <c r="F381" s="82">
        <v>6</v>
      </c>
      <c r="G381" s="82">
        <v>6</v>
      </c>
      <c r="H381" s="82">
        <v>4</v>
      </c>
    </row>
    <row r="382" spans="1:8" x14ac:dyDescent="0.2">
      <c r="A382" s="78" t="s">
        <v>1246</v>
      </c>
      <c r="B382" s="78" t="s">
        <v>47</v>
      </c>
      <c r="C382" s="78" t="s">
        <v>1599</v>
      </c>
      <c r="D382" s="78" t="s">
        <v>55</v>
      </c>
      <c r="E382" s="82">
        <v>18</v>
      </c>
      <c r="F382" s="82">
        <v>18</v>
      </c>
      <c r="G382" s="82">
        <v>18</v>
      </c>
      <c r="H382" s="82">
        <v>16</v>
      </c>
    </row>
    <row r="383" spans="1:8" x14ac:dyDescent="0.2">
      <c r="A383" s="78" t="s">
        <v>1246</v>
      </c>
      <c r="B383" s="78" t="s">
        <v>47</v>
      </c>
      <c r="C383" s="78" t="s">
        <v>1600</v>
      </c>
      <c r="D383" s="78" t="s">
        <v>57</v>
      </c>
      <c r="E383" s="82">
        <v>3</v>
      </c>
      <c r="F383" s="82">
        <v>3</v>
      </c>
      <c r="G383" s="82">
        <v>3</v>
      </c>
      <c r="H383" s="82">
        <v>3</v>
      </c>
    </row>
    <row r="384" spans="1:8" x14ac:dyDescent="0.2">
      <c r="A384" s="78" t="s">
        <v>1246</v>
      </c>
      <c r="B384" s="78" t="s">
        <v>47</v>
      </c>
      <c r="C384" s="78" t="s">
        <v>1601</v>
      </c>
      <c r="D384" s="78" t="s">
        <v>58</v>
      </c>
      <c r="E384" s="82">
        <v>1283</v>
      </c>
      <c r="F384" s="82">
        <v>1283</v>
      </c>
      <c r="G384" s="82">
        <v>1283</v>
      </c>
      <c r="H384" s="82">
        <v>1281</v>
      </c>
    </row>
    <row r="385" spans="1:8" x14ac:dyDescent="0.2">
      <c r="A385" s="78" t="s">
        <v>1246</v>
      </c>
      <c r="B385" s="78" t="s">
        <v>47</v>
      </c>
      <c r="C385" s="78" t="s">
        <v>1602</v>
      </c>
      <c r="D385" s="78" t="s">
        <v>59</v>
      </c>
      <c r="E385" s="82">
        <v>518</v>
      </c>
      <c r="F385" s="82">
        <v>518</v>
      </c>
      <c r="G385" s="82">
        <v>518</v>
      </c>
      <c r="H385" s="82">
        <v>517</v>
      </c>
    </row>
    <row r="386" spans="1:8" x14ac:dyDescent="0.2">
      <c r="A386" s="78" t="s">
        <v>1246</v>
      </c>
      <c r="B386" s="78" t="s">
        <v>47</v>
      </c>
      <c r="C386" s="78" t="s">
        <v>1603</v>
      </c>
      <c r="D386" s="78" t="s">
        <v>61</v>
      </c>
      <c r="E386" s="82">
        <v>33</v>
      </c>
      <c r="F386" s="82">
        <v>33</v>
      </c>
      <c r="G386" s="82">
        <v>33</v>
      </c>
      <c r="H386" s="82">
        <v>31</v>
      </c>
    </row>
    <row r="387" spans="1:8" x14ac:dyDescent="0.2">
      <c r="A387" s="78" t="s">
        <v>1246</v>
      </c>
      <c r="B387" s="78" t="s">
        <v>47</v>
      </c>
      <c r="C387" s="78" t="s">
        <v>1604</v>
      </c>
      <c r="D387" s="78" t="s">
        <v>63</v>
      </c>
      <c r="E387" s="82">
        <v>2</v>
      </c>
      <c r="F387" s="82">
        <v>2</v>
      </c>
      <c r="G387" s="82">
        <v>2</v>
      </c>
      <c r="H387" s="82">
        <v>2</v>
      </c>
    </row>
    <row r="388" spans="1:8" x14ac:dyDescent="0.2">
      <c r="A388" s="78" t="s">
        <v>1246</v>
      </c>
      <c r="B388" s="78" t="s">
        <v>47</v>
      </c>
      <c r="C388" s="78" t="s">
        <v>1605</v>
      </c>
      <c r="D388" s="78" t="s">
        <v>65</v>
      </c>
      <c r="E388" s="82">
        <v>6</v>
      </c>
      <c r="F388" s="82">
        <v>6</v>
      </c>
      <c r="G388" s="82">
        <v>6</v>
      </c>
      <c r="H388" s="82">
        <v>6</v>
      </c>
    </row>
    <row r="389" spans="1:8" x14ac:dyDescent="0.2">
      <c r="A389" s="78" t="s">
        <v>1246</v>
      </c>
      <c r="B389" s="78" t="s">
        <v>538</v>
      </c>
      <c r="C389" s="78" t="s">
        <v>1606</v>
      </c>
      <c r="D389" s="78" t="s">
        <v>539</v>
      </c>
      <c r="E389" s="82">
        <v>0</v>
      </c>
      <c r="F389" s="82">
        <v>0</v>
      </c>
      <c r="G389" s="82">
        <v>2000</v>
      </c>
      <c r="H389" s="82">
        <v>0</v>
      </c>
    </row>
    <row r="390" spans="1:8" x14ac:dyDescent="0.2">
      <c r="A390" s="78" t="s">
        <v>1249</v>
      </c>
      <c r="B390" s="78" t="s">
        <v>640</v>
      </c>
      <c r="C390" s="78" t="s">
        <v>1655</v>
      </c>
      <c r="D390" s="78" t="s">
        <v>1020</v>
      </c>
      <c r="E390" s="82">
        <v>15</v>
      </c>
      <c r="F390" s="82">
        <v>15</v>
      </c>
      <c r="G390" s="82">
        <v>15</v>
      </c>
      <c r="H390" s="82">
        <v>15</v>
      </c>
    </row>
    <row r="391" spans="1:8" x14ac:dyDescent="0.2">
      <c r="A391" s="78" t="s">
        <v>1249</v>
      </c>
      <c r="B391" s="78" t="s">
        <v>640</v>
      </c>
      <c r="C391" s="78" t="s">
        <v>1656</v>
      </c>
      <c r="D391" s="78" t="s">
        <v>1021</v>
      </c>
      <c r="E391" s="82">
        <v>82</v>
      </c>
      <c r="F391" s="82">
        <v>82</v>
      </c>
      <c r="G391" s="82">
        <v>82</v>
      </c>
      <c r="H391" s="82">
        <v>80</v>
      </c>
    </row>
    <row r="392" spans="1:8" x14ac:dyDescent="0.2">
      <c r="A392" s="78" t="s">
        <v>1249</v>
      </c>
      <c r="B392" s="78" t="s">
        <v>640</v>
      </c>
      <c r="C392" s="78" t="s">
        <v>1657</v>
      </c>
      <c r="D392" s="78" t="s">
        <v>1022</v>
      </c>
      <c r="E392" s="82">
        <v>16</v>
      </c>
      <c r="F392" s="82">
        <v>16</v>
      </c>
      <c r="G392" s="82">
        <v>16</v>
      </c>
      <c r="H392" s="82">
        <v>15</v>
      </c>
    </row>
    <row r="393" spans="1:8" x14ac:dyDescent="0.2">
      <c r="A393" s="78" t="s">
        <v>1249</v>
      </c>
      <c r="B393" s="78" t="s">
        <v>640</v>
      </c>
      <c r="C393" s="78" t="s">
        <v>1658</v>
      </c>
      <c r="D393" s="78" t="s">
        <v>1023</v>
      </c>
      <c r="E393" s="82">
        <v>1</v>
      </c>
      <c r="F393" s="82">
        <v>1</v>
      </c>
      <c r="G393" s="82">
        <v>1</v>
      </c>
      <c r="H393" s="82">
        <v>0</v>
      </c>
    </row>
    <row r="394" spans="1:8" x14ac:dyDescent="0.2">
      <c r="A394" s="78" t="s">
        <v>1249</v>
      </c>
      <c r="B394" s="78" t="s">
        <v>640</v>
      </c>
      <c r="C394" s="78" t="s">
        <v>1659</v>
      </c>
      <c r="D394" s="78" t="s">
        <v>1024</v>
      </c>
      <c r="E394" s="82">
        <v>1</v>
      </c>
      <c r="F394" s="82">
        <v>1</v>
      </c>
      <c r="G394" s="82">
        <v>1</v>
      </c>
      <c r="H394" s="82">
        <v>1</v>
      </c>
    </row>
    <row r="395" spans="1:8" x14ac:dyDescent="0.2">
      <c r="A395" s="78" t="s">
        <v>1249</v>
      </c>
      <c r="B395" s="78" t="s">
        <v>640</v>
      </c>
      <c r="C395" s="78" t="s">
        <v>1660</v>
      </c>
      <c r="D395" s="78" t="s">
        <v>1025</v>
      </c>
      <c r="E395" s="82">
        <v>9</v>
      </c>
      <c r="F395" s="82">
        <v>9</v>
      </c>
      <c r="G395" s="82">
        <v>9</v>
      </c>
      <c r="H395" s="82">
        <v>8</v>
      </c>
    </row>
    <row r="396" spans="1:8" x14ac:dyDescent="0.2">
      <c r="A396" s="78" t="s">
        <v>1249</v>
      </c>
      <c r="B396" s="78" t="s">
        <v>640</v>
      </c>
      <c r="C396" s="78" t="s">
        <v>1661</v>
      </c>
      <c r="D396" s="78" t="s">
        <v>1209</v>
      </c>
      <c r="E396" s="82"/>
      <c r="F396" s="82">
        <v>100</v>
      </c>
      <c r="G396" s="82"/>
      <c r="H396" s="82">
        <v>100</v>
      </c>
    </row>
    <row r="397" spans="1:8" x14ac:dyDescent="0.2">
      <c r="A397" s="78" t="s">
        <v>1249</v>
      </c>
      <c r="B397" s="78" t="s">
        <v>640</v>
      </c>
      <c r="C397" s="78" t="s">
        <v>1662</v>
      </c>
      <c r="D397" s="78" t="s">
        <v>1026</v>
      </c>
      <c r="E397" s="82">
        <v>8</v>
      </c>
      <c r="F397" s="82">
        <v>8</v>
      </c>
      <c r="G397" s="82">
        <v>8</v>
      </c>
      <c r="H397" s="82">
        <v>6</v>
      </c>
    </row>
    <row r="398" spans="1:8" x14ac:dyDescent="0.2">
      <c r="A398" s="78" t="s">
        <v>1249</v>
      </c>
      <c r="B398" s="78" t="s">
        <v>640</v>
      </c>
      <c r="C398" s="78" t="s">
        <v>1663</v>
      </c>
      <c r="D398" s="78" t="s">
        <v>1108</v>
      </c>
      <c r="E398" s="82">
        <v>0</v>
      </c>
      <c r="F398" s="82">
        <v>0</v>
      </c>
      <c r="G398" s="82">
        <v>0</v>
      </c>
      <c r="H398" s="82">
        <v>1</v>
      </c>
    </row>
    <row r="399" spans="1:8" x14ac:dyDescent="0.2">
      <c r="A399" s="78" t="s">
        <v>1249</v>
      </c>
      <c r="B399" s="78" t="s">
        <v>640</v>
      </c>
      <c r="C399" s="78" t="s">
        <v>1664</v>
      </c>
      <c r="D399" s="78" t="s">
        <v>1109</v>
      </c>
      <c r="E399" s="82">
        <v>5</v>
      </c>
      <c r="F399" s="82">
        <v>5</v>
      </c>
      <c r="G399" s="82">
        <v>5</v>
      </c>
      <c r="H399" s="82">
        <v>5</v>
      </c>
    </row>
    <row r="400" spans="1:8" x14ac:dyDescent="0.2">
      <c r="A400" s="78" t="s">
        <v>1249</v>
      </c>
      <c r="B400" s="78" t="s">
        <v>640</v>
      </c>
      <c r="C400" s="78" t="s">
        <v>1665</v>
      </c>
      <c r="D400" s="78" t="s">
        <v>1110</v>
      </c>
      <c r="E400" s="82">
        <v>0</v>
      </c>
      <c r="F400" s="82">
        <v>0</v>
      </c>
      <c r="G400" s="82">
        <v>0</v>
      </c>
      <c r="H400" s="82">
        <v>1</v>
      </c>
    </row>
    <row r="401" spans="1:8" x14ac:dyDescent="0.2">
      <c r="A401" s="78" t="s">
        <v>1249</v>
      </c>
      <c r="B401" s="78" t="s">
        <v>640</v>
      </c>
      <c r="C401" s="78" t="s">
        <v>1666</v>
      </c>
      <c r="D401" s="78" t="s">
        <v>1111</v>
      </c>
      <c r="E401" s="82">
        <v>0</v>
      </c>
      <c r="F401" s="82">
        <v>0</v>
      </c>
      <c r="G401" s="82">
        <v>0</v>
      </c>
      <c r="H401" s="82">
        <v>1</v>
      </c>
    </row>
    <row r="402" spans="1:8" x14ac:dyDescent="0.2">
      <c r="A402" s="78" t="s">
        <v>1249</v>
      </c>
      <c r="B402" s="78" t="s">
        <v>640</v>
      </c>
      <c r="C402" s="78" t="s">
        <v>1667</v>
      </c>
      <c r="D402" s="78" t="s">
        <v>1112</v>
      </c>
      <c r="E402" s="82">
        <v>5</v>
      </c>
      <c r="F402" s="82">
        <v>5</v>
      </c>
      <c r="G402" s="82">
        <v>5</v>
      </c>
      <c r="H402" s="82">
        <v>5</v>
      </c>
    </row>
    <row r="403" spans="1:8" x14ac:dyDescent="0.2">
      <c r="A403" s="78" t="s">
        <v>1249</v>
      </c>
      <c r="B403" s="78" t="s">
        <v>640</v>
      </c>
      <c r="C403" s="78" t="s">
        <v>1668</v>
      </c>
      <c r="D403" s="78" t="s">
        <v>1113</v>
      </c>
      <c r="E403" s="82">
        <v>25</v>
      </c>
      <c r="F403" s="82">
        <v>25</v>
      </c>
      <c r="G403" s="82">
        <v>25</v>
      </c>
      <c r="H403" s="82">
        <v>25</v>
      </c>
    </row>
    <row r="404" spans="1:8" x14ac:dyDescent="0.2">
      <c r="A404" s="78" t="s">
        <v>1249</v>
      </c>
      <c r="B404" s="78" t="s">
        <v>640</v>
      </c>
      <c r="C404" s="78" t="s">
        <v>1669</v>
      </c>
      <c r="D404" s="78" t="s">
        <v>1114</v>
      </c>
      <c r="E404" s="82">
        <v>25</v>
      </c>
      <c r="F404" s="82">
        <v>25</v>
      </c>
      <c r="G404" s="82">
        <v>25</v>
      </c>
      <c r="H404" s="82">
        <v>25</v>
      </c>
    </row>
    <row r="405" spans="1:8" x14ac:dyDescent="0.2">
      <c r="A405" s="78" t="s">
        <v>1249</v>
      </c>
      <c r="B405" s="78" t="s">
        <v>640</v>
      </c>
      <c r="C405" s="78" t="s">
        <v>1670</v>
      </c>
      <c r="D405" s="78" t="s">
        <v>1115</v>
      </c>
      <c r="E405" s="82">
        <v>14</v>
      </c>
      <c r="F405" s="82">
        <v>14</v>
      </c>
      <c r="G405" s="82">
        <v>14</v>
      </c>
      <c r="H405" s="82">
        <v>13</v>
      </c>
    </row>
    <row r="406" spans="1:8" x14ac:dyDescent="0.2">
      <c r="A406" s="78" t="s">
        <v>1249</v>
      </c>
      <c r="B406" s="78" t="s">
        <v>640</v>
      </c>
      <c r="C406" s="78" t="s">
        <v>1671</v>
      </c>
      <c r="D406" s="78" t="s">
        <v>1116</v>
      </c>
      <c r="E406" s="82">
        <v>13</v>
      </c>
      <c r="F406" s="82">
        <v>13</v>
      </c>
      <c r="G406" s="82">
        <v>13</v>
      </c>
      <c r="H406" s="82">
        <v>11</v>
      </c>
    </row>
    <row r="407" spans="1:8" x14ac:dyDescent="0.2">
      <c r="A407" s="78" t="s">
        <v>1249</v>
      </c>
      <c r="B407" s="78" t="s">
        <v>640</v>
      </c>
      <c r="C407" s="78" t="s">
        <v>1672</v>
      </c>
      <c r="D407" s="78" t="s">
        <v>1117</v>
      </c>
      <c r="E407" s="82">
        <v>13</v>
      </c>
      <c r="F407" s="82">
        <v>13</v>
      </c>
      <c r="G407" s="82">
        <v>13</v>
      </c>
      <c r="H407" s="82">
        <v>11</v>
      </c>
    </row>
    <row r="408" spans="1:8" x14ac:dyDescent="0.2">
      <c r="A408" s="78" t="s">
        <v>1249</v>
      </c>
      <c r="B408" s="78" t="s">
        <v>640</v>
      </c>
      <c r="C408" s="78" t="s">
        <v>1673</v>
      </c>
      <c r="D408" s="78" t="s">
        <v>1118</v>
      </c>
      <c r="E408" s="82">
        <v>25</v>
      </c>
      <c r="F408" s="82">
        <v>25</v>
      </c>
      <c r="G408" s="82">
        <v>25</v>
      </c>
      <c r="H408" s="82">
        <v>25</v>
      </c>
    </row>
    <row r="409" spans="1:8" x14ac:dyDescent="0.2">
      <c r="A409" s="78" t="s">
        <v>1249</v>
      </c>
      <c r="B409" s="78" t="s">
        <v>640</v>
      </c>
      <c r="C409" s="78" t="s">
        <v>1674</v>
      </c>
      <c r="D409" s="78" t="s">
        <v>1119</v>
      </c>
      <c r="E409" s="82">
        <v>18</v>
      </c>
      <c r="F409" s="82">
        <v>18</v>
      </c>
      <c r="G409" s="82">
        <v>18</v>
      </c>
      <c r="H409" s="82">
        <v>16</v>
      </c>
    </row>
    <row r="410" spans="1:8" x14ac:dyDescent="0.2">
      <c r="A410" s="78" t="s">
        <v>1249</v>
      </c>
      <c r="B410" s="78" t="s">
        <v>640</v>
      </c>
      <c r="C410" s="78" t="s">
        <v>1675</v>
      </c>
      <c r="D410" s="78" t="s">
        <v>1120</v>
      </c>
      <c r="E410" s="82">
        <v>10</v>
      </c>
      <c r="F410" s="82">
        <v>10</v>
      </c>
      <c r="G410" s="82">
        <v>10</v>
      </c>
      <c r="H410" s="82">
        <v>10</v>
      </c>
    </row>
    <row r="411" spans="1:8" x14ac:dyDescent="0.2">
      <c r="A411" s="78" t="s">
        <v>1249</v>
      </c>
      <c r="B411" s="78" t="s">
        <v>640</v>
      </c>
      <c r="C411" s="78" t="s">
        <v>1676</v>
      </c>
      <c r="D411" s="78" t="s">
        <v>1121</v>
      </c>
      <c r="E411" s="82">
        <v>4</v>
      </c>
      <c r="F411" s="82">
        <v>4</v>
      </c>
      <c r="G411" s="82">
        <v>4</v>
      </c>
      <c r="H411" s="82">
        <v>3</v>
      </c>
    </row>
    <row r="412" spans="1:8" x14ac:dyDescent="0.2">
      <c r="A412" s="78" t="s">
        <v>1249</v>
      </c>
      <c r="B412" s="78" t="s">
        <v>640</v>
      </c>
      <c r="C412" s="78" t="s">
        <v>1677</v>
      </c>
      <c r="D412" s="78" t="s">
        <v>1122</v>
      </c>
      <c r="E412" s="82">
        <v>5</v>
      </c>
      <c r="F412" s="82">
        <v>5</v>
      </c>
      <c r="G412" s="82">
        <v>5</v>
      </c>
      <c r="H412" s="82">
        <v>5</v>
      </c>
    </row>
    <row r="413" spans="1:8" x14ac:dyDescent="0.2">
      <c r="A413" s="78" t="s">
        <v>1249</v>
      </c>
      <c r="B413" s="78" t="s">
        <v>640</v>
      </c>
      <c r="C413" s="78" t="s">
        <v>1678</v>
      </c>
      <c r="D413" s="78" t="s">
        <v>1123</v>
      </c>
      <c r="E413" s="82">
        <v>68</v>
      </c>
      <c r="F413" s="82">
        <v>68</v>
      </c>
      <c r="G413" s="82">
        <v>68</v>
      </c>
      <c r="H413" s="82">
        <v>66</v>
      </c>
    </row>
    <row r="414" spans="1:8" x14ac:dyDescent="0.2">
      <c r="A414" s="78" t="s">
        <v>1249</v>
      </c>
      <c r="B414" s="78" t="s">
        <v>640</v>
      </c>
      <c r="C414" s="78" t="s">
        <v>1679</v>
      </c>
      <c r="D414" s="78" t="s">
        <v>1124</v>
      </c>
      <c r="E414" s="82">
        <v>6</v>
      </c>
      <c r="F414" s="82">
        <v>6</v>
      </c>
      <c r="G414" s="82">
        <v>6</v>
      </c>
      <c r="H414" s="82">
        <v>7</v>
      </c>
    </row>
    <row r="415" spans="1:8" x14ac:dyDescent="0.2">
      <c r="A415" s="78" t="s">
        <v>1249</v>
      </c>
      <c r="B415" s="78" t="s">
        <v>640</v>
      </c>
      <c r="C415" s="78" t="s">
        <v>1680</v>
      </c>
      <c r="D415" s="78" t="s">
        <v>1125</v>
      </c>
      <c r="E415" s="82">
        <v>15</v>
      </c>
      <c r="F415" s="82">
        <v>15</v>
      </c>
      <c r="G415" s="82">
        <v>15</v>
      </c>
      <c r="H415" s="82">
        <v>15</v>
      </c>
    </row>
    <row r="416" spans="1:8" x14ac:dyDescent="0.2">
      <c r="A416" s="78" t="s">
        <v>1250</v>
      </c>
      <c r="B416" s="78" t="s">
        <v>387</v>
      </c>
      <c r="C416" s="78" t="s">
        <v>1681</v>
      </c>
      <c r="D416" s="78" t="s">
        <v>389</v>
      </c>
      <c r="E416" s="82">
        <v>1</v>
      </c>
      <c r="F416" s="82">
        <v>0</v>
      </c>
      <c r="G416" s="82">
        <v>1</v>
      </c>
      <c r="H416" s="82">
        <v>0</v>
      </c>
    </row>
    <row r="417" spans="1:8" x14ac:dyDescent="0.2">
      <c r="A417" s="78" t="s">
        <v>1250</v>
      </c>
      <c r="B417" s="78" t="s">
        <v>387</v>
      </c>
      <c r="C417" s="78" t="s">
        <v>1682</v>
      </c>
      <c r="D417" s="78" t="s">
        <v>1168</v>
      </c>
      <c r="E417" s="82">
        <v>1</v>
      </c>
      <c r="F417" s="82">
        <v>0</v>
      </c>
      <c r="G417" s="82">
        <v>0</v>
      </c>
      <c r="H417" s="82">
        <v>0</v>
      </c>
    </row>
    <row r="418" spans="1:8" x14ac:dyDescent="0.2">
      <c r="A418" s="78" t="s">
        <v>1257</v>
      </c>
      <c r="B418" s="78" t="s">
        <v>343</v>
      </c>
      <c r="C418" s="78" t="s">
        <v>1331</v>
      </c>
      <c r="D418" s="78" t="s">
        <v>746</v>
      </c>
      <c r="E418" s="82">
        <v>2</v>
      </c>
      <c r="F418" s="82">
        <v>2</v>
      </c>
      <c r="G418" s="82">
        <v>2</v>
      </c>
      <c r="H418" s="82">
        <v>1</v>
      </c>
    </row>
    <row r="419" spans="1:8" x14ac:dyDescent="0.2">
      <c r="A419" s="78" t="s">
        <v>1258</v>
      </c>
      <c r="B419" s="78" t="s">
        <v>706</v>
      </c>
      <c r="C419" s="78" t="s">
        <v>1699</v>
      </c>
      <c r="D419" s="78" t="s">
        <v>1152</v>
      </c>
      <c r="E419" s="82">
        <v>0</v>
      </c>
      <c r="F419" s="82">
        <v>0</v>
      </c>
      <c r="G419" s="82">
        <v>1</v>
      </c>
      <c r="H419" s="82">
        <v>0</v>
      </c>
    </row>
    <row r="420" spans="1:8" x14ac:dyDescent="0.2">
      <c r="A420" s="78" t="s">
        <v>1259</v>
      </c>
      <c r="B420" s="78" t="s">
        <v>690</v>
      </c>
      <c r="C420" s="78" t="s">
        <v>1685</v>
      </c>
      <c r="D420" s="78" t="s">
        <v>1153</v>
      </c>
      <c r="E420" s="82">
        <v>2</v>
      </c>
      <c r="F420" s="82">
        <v>3</v>
      </c>
      <c r="G420" s="82">
        <v>1</v>
      </c>
      <c r="H420" s="82">
        <v>0</v>
      </c>
    </row>
    <row r="421" spans="1:8" x14ac:dyDescent="0.2">
      <c r="A421" s="78" t="s">
        <v>1259</v>
      </c>
      <c r="B421" s="78" t="s">
        <v>690</v>
      </c>
      <c r="C421" s="78" t="s">
        <v>1686</v>
      </c>
      <c r="D421" s="78" t="s">
        <v>1155</v>
      </c>
      <c r="E421" s="82">
        <v>1</v>
      </c>
      <c r="F421" s="82">
        <v>3</v>
      </c>
      <c r="G421" s="82">
        <v>3</v>
      </c>
      <c r="H421" s="82">
        <v>2</v>
      </c>
    </row>
    <row r="422" spans="1:8" x14ac:dyDescent="0.2">
      <c r="A422" s="78" t="s">
        <v>1259</v>
      </c>
      <c r="B422" s="78" t="s">
        <v>690</v>
      </c>
      <c r="C422" s="78" t="s">
        <v>1687</v>
      </c>
      <c r="D422" s="78" t="s">
        <v>1156</v>
      </c>
      <c r="E422" s="82">
        <v>0</v>
      </c>
      <c r="F422" s="82">
        <v>3</v>
      </c>
      <c r="G422" s="82">
        <v>3</v>
      </c>
      <c r="H422" s="82">
        <v>2</v>
      </c>
    </row>
    <row r="423" spans="1:8" x14ac:dyDescent="0.2">
      <c r="A423" s="78" t="s">
        <v>1259</v>
      </c>
      <c r="B423" s="78" t="s">
        <v>690</v>
      </c>
      <c r="C423" s="78" t="s">
        <v>1688</v>
      </c>
      <c r="D423" s="78" t="s">
        <v>1157</v>
      </c>
      <c r="E423" s="82">
        <v>2</v>
      </c>
      <c r="F423" s="82">
        <v>3</v>
      </c>
      <c r="G423" s="82">
        <v>3</v>
      </c>
      <c r="H423" s="82">
        <v>2</v>
      </c>
    </row>
    <row r="424" spans="1:8" x14ac:dyDescent="0.2">
      <c r="A424" s="78" t="s">
        <v>1259</v>
      </c>
      <c r="B424" s="78" t="s">
        <v>690</v>
      </c>
      <c r="C424" s="78" t="s">
        <v>1689</v>
      </c>
      <c r="D424" s="78" t="s">
        <v>1158</v>
      </c>
      <c r="E424" s="82">
        <v>12</v>
      </c>
      <c r="F424" s="82">
        <v>12</v>
      </c>
      <c r="G424" s="82">
        <v>12</v>
      </c>
      <c r="H424" s="82">
        <v>12</v>
      </c>
    </row>
    <row r="425" spans="1:8" x14ac:dyDescent="0.2">
      <c r="A425" s="78" t="s">
        <v>1259</v>
      </c>
      <c r="B425" s="78" t="s">
        <v>690</v>
      </c>
      <c r="C425" s="78" t="s">
        <v>1690</v>
      </c>
      <c r="D425" s="78" t="s">
        <v>1159</v>
      </c>
      <c r="E425" s="82">
        <v>33</v>
      </c>
      <c r="F425" s="82">
        <v>33</v>
      </c>
      <c r="G425" s="82">
        <v>33</v>
      </c>
      <c r="H425" s="82">
        <v>0</v>
      </c>
    </row>
    <row r="426" spans="1:8" x14ac:dyDescent="0.2">
      <c r="A426" s="78" t="s">
        <v>1259</v>
      </c>
      <c r="B426" s="78" t="s">
        <v>690</v>
      </c>
      <c r="C426" s="78" t="s">
        <v>1691</v>
      </c>
      <c r="D426" s="78" t="s">
        <v>1160</v>
      </c>
      <c r="E426" s="82">
        <v>1</v>
      </c>
      <c r="F426" s="82">
        <v>0</v>
      </c>
      <c r="G426" s="82">
        <v>0</v>
      </c>
      <c r="H426" s="82">
        <v>0</v>
      </c>
    </row>
    <row r="427" spans="1:8" x14ac:dyDescent="0.2">
      <c r="A427" s="78" t="s">
        <v>1259</v>
      </c>
      <c r="B427" s="78" t="s">
        <v>690</v>
      </c>
      <c r="C427" s="78" t="s">
        <v>1692</v>
      </c>
      <c r="D427" s="78" t="s">
        <v>1161</v>
      </c>
      <c r="E427" s="82">
        <v>180</v>
      </c>
      <c r="F427" s="82">
        <v>0</v>
      </c>
      <c r="G427" s="82">
        <v>0</v>
      </c>
      <c r="H427" s="82">
        <v>0</v>
      </c>
    </row>
    <row r="428" spans="1:8" x14ac:dyDescent="0.2">
      <c r="A428" s="78" t="s">
        <v>1259</v>
      </c>
      <c r="B428" s="78" t="s">
        <v>690</v>
      </c>
      <c r="C428" s="78" t="s">
        <v>1693</v>
      </c>
      <c r="D428" s="78" t="s">
        <v>1162</v>
      </c>
      <c r="E428" s="82">
        <v>100</v>
      </c>
      <c r="F428" s="82">
        <v>100</v>
      </c>
      <c r="G428" s="82">
        <v>100</v>
      </c>
      <c r="H428" s="82">
        <v>100</v>
      </c>
    </row>
    <row r="429" spans="1:8" x14ac:dyDescent="0.2">
      <c r="A429" s="78" t="s">
        <v>1259</v>
      </c>
      <c r="B429" s="78" t="s">
        <v>690</v>
      </c>
      <c r="C429" s="78" t="s">
        <v>1694</v>
      </c>
      <c r="D429" s="78" t="s">
        <v>1163</v>
      </c>
      <c r="E429" s="82">
        <v>1</v>
      </c>
      <c r="F429" s="82">
        <v>0</v>
      </c>
      <c r="G429" s="82">
        <v>0</v>
      </c>
      <c r="H429" s="82">
        <v>0</v>
      </c>
    </row>
    <row r="430" spans="1:8" x14ac:dyDescent="0.2">
      <c r="A430" s="78" t="s">
        <v>1259</v>
      </c>
      <c r="B430" s="78" t="s">
        <v>690</v>
      </c>
      <c r="C430" s="78" t="s">
        <v>1695</v>
      </c>
      <c r="D430" s="78" t="s">
        <v>1164</v>
      </c>
      <c r="E430" s="82">
        <v>0</v>
      </c>
      <c r="F430" s="82">
        <v>50</v>
      </c>
      <c r="G430" s="82">
        <v>50</v>
      </c>
      <c r="H430" s="82">
        <v>75</v>
      </c>
    </row>
    <row r="431" spans="1:8" x14ac:dyDescent="0.2">
      <c r="A431" s="78" t="s">
        <v>1259</v>
      </c>
      <c r="B431" s="78" t="s">
        <v>690</v>
      </c>
      <c r="C431" s="78" t="s">
        <v>1696</v>
      </c>
      <c r="D431" s="78" t="s">
        <v>1165</v>
      </c>
      <c r="E431" s="82">
        <v>50</v>
      </c>
      <c r="F431" s="82">
        <v>50</v>
      </c>
      <c r="G431" s="82">
        <v>50</v>
      </c>
      <c r="H431" s="82">
        <v>50</v>
      </c>
    </row>
    <row r="432" spans="1:8" x14ac:dyDescent="0.2">
      <c r="A432" s="78" t="s">
        <v>1259</v>
      </c>
      <c r="B432" s="78" t="s">
        <v>690</v>
      </c>
      <c r="C432" s="78" t="s">
        <v>1697</v>
      </c>
      <c r="D432" s="78" t="s">
        <v>1166</v>
      </c>
      <c r="E432" s="82">
        <v>1</v>
      </c>
      <c r="F432" s="82">
        <v>0</v>
      </c>
      <c r="G432" s="82">
        <v>0</v>
      </c>
      <c r="H432" s="82">
        <v>0</v>
      </c>
    </row>
    <row r="433" spans="1:8" x14ac:dyDescent="0.2">
      <c r="A433" s="78" t="s">
        <v>1259</v>
      </c>
      <c r="B433" s="78" t="s">
        <v>690</v>
      </c>
      <c r="C433" s="78" t="s">
        <v>1698</v>
      </c>
      <c r="D433" s="78" t="s">
        <v>1167</v>
      </c>
      <c r="E433" s="82">
        <v>10</v>
      </c>
      <c r="F433" s="82">
        <v>0</v>
      </c>
      <c r="G433" s="82">
        <v>0</v>
      </c>
      <c r="H433" s="82">
        <v>0</v>
      </c>
    </row>
    <row r="434" spans="1:8" x14ac:dyDescent="0.2">
      <c r="A434" s="78" t="s">
        <v>1261</v>
      </c>
      <c r="B434" s="78" t="s">
        <v>540</v>
      </c>
      <c r="C434" s="78" t="s">
        <v>1684</v>
      </c>
      <c r="D434" s="78" t="s">
        <v>541</v>
      </c>
      <c r="E434" s="82">
        <v>0</v>
      </c>
      <c r="F434" s="82">
        <v>1400</v>
      </c>
      <c r="G434" s="82">
        <v>0</v>
      </c>
      <c r="H434" s="82">
        <v>0</v>
      </c>
    </row>
    <row r="435" spans="1:8" x14ac:dyDescent="0.2">
      <c r="A435" s="78" t="s">
        <v>1264</v>
      </c>
      <c r="B435" s="78" t="s">
        <v>719</v>
      </c>
      <c r="C435" s="78" t="s">
        <v>1700</v>
      </c>
      <c r="D435" s="78" t="s">
        <v>1174</v>
      </c>
      <c r="E435" s="82">
        <v>2</v>
      </c>
      <c r="F435" s="82">
        <v>0</v>
      </c>
      <c r="G435" s="82">
        <v>0</v>
      </c>
      <c r="H435" s="82">
        <v>0</v>
      </c>
    </row>
    <row r="436" spans="1:8" x14ac:dyDescent="0.2">
      <c r="A436" s="78" t="s">
        <v>1264</v>
      </c>
      <c r="B436" s="78" t="s">
        <v>719</v>
      </c>
      <c r="C436" s="78" t="s">
        <v>1701</v>
      </c>
      <c r="D436" s="78" t="s">
        <v>1175</v>
      </c>
      <c r="E436" s="82">
        <v>0</v>
      </c>
      <c r="F436" s="82">
        <v>2</v>
      </c>
      <c r="G436" s="82">
        <v>0</v>
      </c>
      <c r="H436" s="82">
        <v>0</v>
      </c>
    </row>
    <row r="437" spans="1:8" x14ac:dyDescent="0.2">
      <c r="A437" s="78" t="s">
        <v>1264</v>
      </c>
      <c r="B437" s="78" t="s">
        <v>719</v>
      </c>
      <c r="C437" s="78" t="s">
        <v>1702</v>
      </c>
      <c r="D437" s="78" t="s">
        <v>1176</v>
      </c>
      <c r="E437" s="82">
        <v>0</v>
      </c>
      <c r="F437" s="82">
        <v>1</v>
      </c>
      <c r="G437" s="82">
        <v>1</v>
      </c>
      <c r="H437" s="82">
        <v>0</v>
      </c>
    </row>
    <row r="438" spans="1:8" x14ac:dyDescent="0.2">
      <c r="A438" s="78" t="s">
        <v>1264</v>
      </c>
      <c r="B438" s="78" t="s">
        <v>719</v>
      </c>
      <c r="C438" s="78" t="s">
        <v>1703</v>
      </c>
      <c r="D438" s="78" t="s">
        <v>1177</v>
      </c>
      <c r="E438" s="82">
        <v>0</v>
      </c>
      <c r="F438" s="82">
        <v>2</v>
      </c>
      <c r="G438" s="82">
        <v>2</v>
      </c>
      <c r="H438" s="82">
        <v>2</v>
      </c>
    </row>
    <row r="439" spans="1:8" x14ac:dyDescent="0.2">
      <c r="A439" s="78" t="s">
        <v>1264</v>
      </c>
      <c r="B439" s="78" t="s">
        <v>719</v>
      </c>
      <c r="C439" s="78" t="s">
        <v>1704</v>
      </c>
      <c r="D439" s="78" t="s">
        <v>1178</v>
      </c>
      <c r="E439" s="82">
        <v>0</v>
      </c>
      <c r="F439" s="82">
        <v>2</v>
      </c>
      <c r="G439" s="82">
        <v>1</v>
      </c>
      <c r="H439" s="82">
        <v>0</v>
      </c>
    </row>
    <row r="440" spans="1:8" x14ac:dyDescent="0.2">
      <c r="A440" s="78" t="s">
        <v>1264</v>
      </c>
      <c r="B440" s="78" t="s">
        <v>719</v>
      </c>
      <c r="C440" s="78" t="s">
        <v>1705</v>
      </c>
      <c r="D440" s="78" t="s">
        <v>1179</v>
      </c>
      <c r="E440" s="82">
        <v>0</v>
      </c>
      <c r="F440" s="82">
        <v>3</v>
      </c>
      <c r="G440" s="82">
        <v>0</v>
      </c>
      <c r="H440" s="82">
        <v>0</v>
      </c>
    </row>
    <row r="441" spans="1:8" x14ac:dyDescent="0.2">
      <c r="A441" s="78" t="s">
        <v>1212</v>
      </c>
      <c r="E441" s="82">
        <v>255435</v>
      </c>
      <c r="F441" s="82">
        <v>257557</v>
      </c>
      <c r="G441" s="82">
        <v>288182</v>
      </c>
      <c r="H441" s="82">
        <v>256100</v>
      </c>
    </row>
    <row r="442" spans="1:8" x14ac:dyDescent="0.2">
      <c r="A442"/>
      <c r="B442"/>
      <c r="C442"/>
      <c r="D442"/>
      <c r="E442"/>
      <c r="F442"/>
      <c r="G442"/>
      <c r="H442"/>
    </row>
    <row r="443" spans="1:8" x14ac:dyDescent="0.2">
      <c r="A443"/>
      <c r="B443"/>
      <c r="C443"/>
      <c r="D443"/>
      <c r="E443"/>
      <c r="F443"/>
      <c r="G443"/>
      <c r="H443"/>
    </row>
    <row r="444" spans="1:8" x14ac:dyDescent="0.2">
      <c r="A444"/>
      <c r="B444"/>
      <c r="C444"/>
      <c r="D444"/>
      <c r="E444"/>
      <c r="F444"/>
      <c r="G444"/>
      <c r="H444"/>
    </row>
    <row r="445" spans="1:8" x14ac:dyDescent="0.2">
      <c r="A445"/>
      <c r="B445"/>
      <c r="C445"/>
      <c r="D445"/>
      <c r="E445"/>
      <c r="F445"/>
      <c r="G445"/>
      <c r="H445"/>
    </row>
    <row r="446" spans="1:8" x14ac:dyDescent="0.2">
      <c r="A446"/>
      <c r="B446"/>
      <c r="C446"/>
      <c r="D446"/>
      <c r="E446"/>
      <c r="F446"/>
      <c r="G446"/>
      <c r="H446"/>
    </row>
    <row r="447" spans="1:8" x14ac:dyDescent="0.2">
      <c r="A447"/>
      <c r="B447"/>
      <c r="C447"/>
      <c r="D447"/>
      <c r="E447"/>
      <c r="F447"/>
      <c r="G447"/>
      <c r="H447"/>
    </row>
    <row r="448" spans="1:8" x14ac:dyDescent="0.2">
      <c r="A448"/>
      <c r="B448"/>
      <c r="C448"/>
      <c r="D448"/>
      <c r="E448"/>
      <c r="F448"/>
      <c r="G448"/>
      <c r="H448"/>
    </row>
    <row r="449" spans="1:8" x14ac:dyDescent="0.2">
      <c r="A449"/>
      <c r="B449"/>
      <c r="C449"/>
      <c r="D449"/>
      <c r="E449"/>
      <c r="F449"/>
      <c r="G449"/>
      <c r="H449"/>
    </row>
    <row r="450" spans="1:8" x14ac:dyDescent="0.2">
      <c r="A450"/>
      <c r="B450"/>
      <c r="C450"/>
      <c r="D450"/>
      <c r="E450"/>
      <c r="F450"/>
      <c r="G450"/>
      <c r="H450"/>
    </row>
    <row r="451" spans="1:8" x14ac:dyDescent="0.2">
      <c r="A451"/>
      <c r="B451"/>
      <c r="C451"/>
      <c r="D451"/>
      <c r="E451"/>
      <c r="F451"/>
      <c r="G451"/>
      <c r="H451"/>
    </row>
    <row r="452" spans="1:8" x14ac:dyDescent="0.2">
      <c r="A452"/>
      <c r="B452"/>
      <c r="C452"/>
      <c r="D452"/>
      <c r="E452"/>
      <c r="F452"/>
      <c r="G452"/>
      <c r="H452"/>
    </row>
    <row r="453" spans="1:8" x14ac:dyDescent="0.2">
      <c r="A453"/>
      <c r="B453"/>
      <c r="C453"/>
      <c r="D453"/>
      <c r="E453"/>
      <c r="F453"/>
      <c r="G453"/>
      <c r="H453"/>
    </row>
    <row r="454" spans="1:8" x14ac:dyDescent="0.2">
      <c r="A454"/>
      <c r="B454"/>
      <c r="C454"/>
      <c r="D454"/>
      <c r="E454"/>
      <c r="F454"/>
      <c r="G454"/>
      <c r="H454"/>
    </row>
    <row r="455" spans="1:8" x14ac:dyDescent="0.2">
      <c r="A455"/>
      <c r="B455"/>
      <c r="C455"/>
      <c r="D455"/>
      <c r="E455"/>
      <c r="F455"/>
      <c r="G455"/>
      <c r="H455"/>
    </row>
    <row r="456" spans="1:8" x14ac:dyDescent="0.2">
      <c r="A456"/>
      <c r="B456"/>
      <c r="C456"/>
      <c r="D456"/>
      <c r="E456"/>
      <c r="F456"/>
      <c r="G456"/>
      <c r="H456"/>
    </row>
    <row r="457" spans="1:8" x14ac:dyDescent="0.2">
      <c r="A457"/>
      <c r="B457"/>
      <c r="C457"/>
      <c r="D457"/>
      <c r="E457"/>
      <c r="F457"/>
      <c r="G457"/>
      <c r="H457"/>
    </row>
    <row r="458" spans="1:8" x14ac:dyDescent="0.2">
      <c r="A458"/>
      <c r="B458"/>
      <c r="C458"/>
      <c r="D458"/>
      <c r="E458"/>
      <c r="F458"/>
      <c r="G458"/>
      <c r="H458"/>
    </row>
    <row r="459" spans="1:8" x14ac:dyDescent="0.2">
      <c r="A459"/>
      <c r="B459"/>
      <c r="C459"/>
      <c r="D459"/>
      <c r="E459"/>
      <c r="F459"/>
      <c r="G459"/>
      <c r="H459"/>
    </row>
    <row r="460" spans="1:8" x14ac:dyDescent="0.2">
      <c r="A460"/>
      <c r="B460"/>
      <c r="C460"/>
      <c r="D460"/>
      <c r="E460"/>
      <c r="F460"/>
      <c r="G460"/>
      <c r="H460"/>
    </row>
    <row r="461" spans="1:8" x14ac:dyDescent="0.2">
      <c r="A461"/>
      <c r="B461"/>
      <c r="C461"/>
      <c r="D461"/>
      <c r="E461"/>
      <c r="F461"/>
      <c r="G461"/>
      <c r="H461"/>
    </row>
    <row r="462" spans="1:8" x14ac:dyDescent="0.2">
      <c r="A462"/>
      <c r="B462"/>
      <c r="C462"/>
      <c r="D462"/>
      <c r="E462"/>
      <c r="F462"/>
      <c r="G462"/>
      <c r="H462"/>
    </row>
    <row r="463" spans="1:8" x14ac:dyDescent="0.2">
      <c r="A463"/>
      <c r="B463"/>
      <c r="C463"/>
      <c r="D463"/>
      <c r="E463"/>
      <c r="F463"/>
      <c r="G463"/>
      <c r="H463"/>
    </row>
    <row r="464" spans="1:8" x14ac:dyDescent="0.2">
      <c r="A464"/>
      <c r="B464"/>
      <c r="C464"/>
      <c r="D464"/>
      <c r="E464"/>
      <c r="F464"/>
      <c r="G464"/>
      <c r="H464"/>
    </row>
    <row r="465" spans="1:8" x14ac:dyDescent="0.2">
      <c r="A465"/>
      <c r="B465"/>
      <c r="C465"/>
      <c r="D465"/>
      <c r="E465"/>
      <c r="F465"/>
      <c r="G465"/>
      <c r="H465"/>
    </row>
    <row r="466" spans="1:8" x14ac:dyDescent="0.2">
      <c r="A466"/>
      <c r="B466"/>
      <c r="C466"/>
      <c r="D466"/>
      <c r="E466"/>
      <c r="F466"/>
      <c r="G466"/>
      <c r="H466"/>
    </row>
    <row r="467" spans="1:8" x14ac:dyDescent="0.2">
      <c r="A467"/>
      <c r="B467"/>
      <c r="C467"/>
      <c r="D467"/>
      <c r="E467"/>
      <c r="F467"/>
      <c r="G467"/>
      <c r="H467"/>
    </row>
    <row r="468" spans="1:8" x14ac:dyDescent="0.2">
      <c r="A468"/>
      <c r="B468"/>
      <c r="C468"/>
      <c r="D468"/>
      <c r="E468"/>
      <c r="F468"/>
      <c r="G468"/>
      <c r="H468"/>
    </row>
    <row r="469" spans="1:8" x14ac:dyDescent="0.2">
      <c r="A469"/>
      <c r="B469"/>
      <c r="C469"/>
      <c r="D469"/>
      <c r="E469"/>
      <c r="F469"/>
      <c r="G469"/>
      <c r="H469"/>
    </row>
    <row r="470" spans="1:8" x14ac:dyDescent="0.2">
      <c r="A470"/>
      <c r="B470"/>
      <c r="C470"/>
      <c r="D470"/>
      <c r="E470"/>
      <c r="F470"/>
      <c r="G470"/>
      <c r="H470"/>
    </row>
    <row r="471" spans="1:8" x14ac:dyDescent="0.2">
      <c r="A471"/>
      <c r="B471"/>
      <c r="C471"/>
      <c r="D471"/>
      <c r="E471"/>
      <c r="F471"/>
      <c r="G471"/>
      <c r="H471"/>
    </row>
    <row r="472" spans="1:8" x14ac:dyDescent="0.2">
      <c r="A472"/>
      <c r="B472"/>
      <c r="C472"/>
      <c r="D472"/>
      <c r="E472"/>
      <c r="F472"/>
      <c r="G472"/>
      <c r="H472"/>
    </row>
    <row r="473" spans="1:8" x14ac:dyDescent="0.2">
      <c r="A473"/>
      <c r="B473"/>
      <c r="C473"/>
      <c r="D473"/>
      <c r="E473"/>
      <c r="F473"/>
      <c r="G473"/>
      <c r="H473"/>
    </row>
    <row r="474" spans="1:8" ht="15" x14ac:dyDescent="0.25">
      <c r="A474"/>
      <c r="B474"/>
      <c r="C474"/>
      <c r="D474"/>
      <c r="E474"/>
      <c r="F474"/>
      <c r="G474"/>
      <c r="H474"/>
    </row>
    <row r="475" spans="1:8" ht="15" x14ac:dyDescent="0.25">
      <c r="A475"/>
      <c r="B475"/>
      <c r="C475"/>
      <c r="D475"/>
      <c r="E475"/>
      <c r="F475"/>
      <c r="G475"/>
      <c r="H475"/>
    </row>
    <row r="476" spans="1:8" ht="15" x14ac:dyDescent="0.25">
      <c r="A476"/>
      <c r="B476"/>
      <c r="C476"/>
      <c r="D476"/>
      <c r="E476"/>
      <c r="F476"/>
      <c r="G476"/>
      <c r="H476"/>
    </row>
    <row r="477" spans="1:8" ht="15" x14ac:dyDescent="0.25">
      <c r="A477"/>
      <c r="B477"/>
      <c r="C477"/>
      <c r="D477"/>
      <c r="E477"/>
      <c r="F477"/>
      <c r="G477"/>
      <c r="H477"/>
    </row>
    <row r="478" spans="1:8" ht="15" x14ac:dyDescent="0.25">
      <c r="A478"/>
      <c r="B478"/>
      <c r="C478"/>
      <c r="D478"/>
      <c r="E478"/>
      <c r="F478"/>
      <c r="G478"/>
      <c r="H478"/>
    </row>
    <row r="479" spans="1:8" ht="15" x14ac:dyDescent="0.25">
      <c r="A479"/>
      <c r="B479"/>
      <c r="C479"/>
      <c r="D479"/>
      <c r="E479"/>
      <c r="F479"/>
      <c r="G479"/>
      <c r="H479"/>
    </row>
    <row r="480" spans="1:8" ht="15" x14ac:dyDescent="0.25">
      <c r="A480"/>
      <c r="B480"/>
      <c r="C480"/>
      <c r="D480"/>
      <c r="E480"/>
      <c r="F480"/>
      <c r="G480"/>
      <c r="H480"/>
    </row>
    <row r="481" spans="1:8" ht="15" x14ac:dyDescent="0.25">
      <c r="A481"/>
      <c r="B481"/>
      <c r="C481"/>
      <c r="D481"/>
      <c r="E481"/>
      <c r="F481"/>
      <c r="G481"/>
      <c r="H481"/>
    </row>
    <row r="482" spans="1:8" ht="15" x14ac:dyDescent="0.25">
      <c r="A482"/>
      <c r="B482"/>
      <c r="C482"/>
      <c r="D482"/>
      <c r="E482"/>
      <c r="F482"/>
      <c r="G482"/>
      <c r="H482"/>
    </row>
    <row r="483" spans="1:8" ht="15" x14ac:dyDescent="0.25">
      <c r="A483"/>
      <c r="B483"/>
      <c r="C483"/>
      <c r="D483"/>
      <c r="E483"/>
      <c r="F483"/>
      <c r="G483"/>
      <c r="H483"/>
    </row>
    <row r="484" spans="1:8" ht="15" x14ac:dyDescent="0.25">
      <c r="A484"/>
      <c r="B484"/>
      <c r="C484"/>
      <c r="D484"/>
      <c r="E484"/>
      <c r="F484"/>
      <c r="G484"/>
      <c r="H484"/>
    </row>
    <row r="485" spans="1:8" ht="15" x14ac:dyDescent="0.25">
      <c r="A485"/>
      <c r="B485"/>
      <c r="C485"/>
      <c r="D485"/>
      <c r="E485"/>
      <c r="F485"/>
      <c r="G485"/>
      <c r="H485"/>
    </row>
    <row r="486" spans="1:8" ht="15" x14ac:dyDescent="0.25">
      <c r="A486"/>
      <c r="B486"/>
      <c r="C486"/>
      <c r="D486"/>
      <c r="E486"/>
      <c r="F486"/>
      <c r="G486"/>
      <c r="H486"/>
    </row>
    <row r="487" spans="1:8" ht="15" x14ac:dyDescent="0.25">
      <c r="A487"/>
      <c r="B487"/>
      <c r="C487"/>
      <c r="D487"/>
      <c r="E487"/>
      <c r="F487"/>
      <c r="G487"/>
      <c r="H487"/>
    </row>
    <row r="488" spans="1:8" ht="15" x14ac:dyDescent="0.25">
      <c r="A488"/>
      <c r="B488"/>
      <c r="C488"/>
      <c r="D488"/>
      <c r="E488"/>
      <c r="F488"/>
      <c r="G488"/>
      <c r="H488"/>
    </row>
    <row r="489" spans="1:8" ht="15" x14ac:dyDescent="0.25">
      <c r="A489"/>
      <c r="B489"/>
      <c r="C489"/>
      <c r="D489"/>
      <c r="E489"/>
      <c r="F489"/>
      <c r="G489"/>
      <c r="H489"/>
    </row>
    <row r="490" spans="1:8" ht="15" x14ac:dyDescent="0.25">
      <c r="A490"/>
      <c r="B490"/>
      <c r="C490"/>
      <c r="D490"/>
      <c r="E490"/>
      <c r="F490"/>
      <c r="G490"/>
      <c r="H490"/>
    </row>
    <row r="491" spans="1:8" ht="15" x14ac:dyDescent="0.25">
      <c r="A491"/>
      <c r="B491"/>
      <c r="C491"/>
      <c r="D491"/>
      <c r="E491"/>
      <c r="F491"/>
      <c r="G491"/>
      <c r="H491"/>
    </row>
    <row r="492" spans="1:8" ht="15" x14ac:dyDescent="0.25">
      <c r="A492"/>
      <c r="B492"/>
      <c r="C492"/>
      <c r="D492"/>
      <c r="E492"/>
      <c r="F492"/>
      <c r="G492"/>
      <c r="H492"/>
    </row>
    <row r="493" spans="1:8" ht="15" x14ac:dyDescent="0.25">
      <c r="A493"/>
      <c r="B493"/>
      <c r="C493"/>
      <c r="D493"/>
      <c r="E493"/>
      <c r="F493"/>
      <c r="G493"/>
      <c r="H493"/>
    </row>
    <row r="494" spans="1:8" ht="15" x14ac:dyDescent="0.25">
      <c r="A494"/>
      <c r="B494"/>
      <c r="C494"/>
      <c r="D494"/>
      <c r="E494"/>
      <c r="F494"/>
      <c r="G494"/>
      <c r="H494"/>
    </row>
    <row r="495" spans="1:8" ht="15" x14ac:dyDescent="0.25">
      <c r="A495"/>
      <c r="B495"/>
      <c r="C495"/>
      <c r="D495"/>
      <c r="E495"/>
      <c r="F495"/>
      <c r="G495"/>
      <c r="H495"/>
    </row>
    <row r="496" spans="1:8" ht="15" x14ac:dyDescent="0.25">
      <c r="A496"/>
      <c r="B496"/>
      <c r="C496"/>
      <c r="D496"/>
      <c r="E496"/>
      <c r="F496"/>
      <c r="G496"/>
      <c r="H496"/>
    </row>
    <row r="497" spans="1:8" ht="15" x14ac:dyDescent="0.25">
      <c r="A497"/>
      <c r="B497"/>
      <c r="C497"/>
      <c r="D497"/>
      <c r="E497"/>
      <c r="F497"/>
      <c r="G497"/>
      <c r="H497"/>
    </row>
    <row r="498" spans="1:8" ht="15" x14ac:dyDescent="0.25">
      <c r="A498"/>
      <c r="B498"/>
      <c r="C498"/>
      <c r="D498"/>
      <c r="E498"/>
      <c r="F498"/>
      <c r="G498"/>
      <c r="H498"/>
    </row>
    <row r="499" spans="1:8" ht="15" x14ac:dyDescent="0.25">
      <c r="A499"/>
      <c r="B499"/>
      <c r="C499"/>
      <c r="D499"/>
      <c r="E499"/>
      <c r="F499"/>
      <c r="G499"/>
      <c r="H499"/>
    </row>
    <row r="500" spans="1:8" ht="15" x14ac:dyDescent="0.25">
      <c r="A500"/>
      <c r="B500"/>
      <c r="C500"/>
      <c r="D500"/>
      <c r="E500"/>
      <c r="F500"/>
      <c r="G500"/>
      <c r="H500"/>
    </row>
    <row r="501" spans="1:8" ht="15" x14ac:dyDescent="0.25">
      <c r="A501"/>
      <c r="B501"/>
      <c r="C501"/>
      <c r="D501"/>
      <c r="E501"/>
      <c r="F501"/>
      <c r="G501"/>
      <c r="H501"/>
    </row>
    <row r="502" spans="1:8" ht="15" x14ac:dyDescent="0.25">
      <c r="A502"/>
      <c r="B502"/>
      <c r="C502"/>
      <c r="D502"/>
      <c r="E502"/>
      <c r="F502"/>
      <c r="G502"/>
      <c r="H502"/>
    </row>
    <row r="503" spans="1:8" ht="15" x14ac:dyDescent="0.25">
      <c r="A503"/>
      <c r="B503"/>
      <c r="C503"/>
      <c r="D503"/>
      <c r="E503"/>
      <c r="F503"/>
      <c r="G503"/>
      <c r="H503"/>
    </row>
    <row r="504" spans="1:8" ht="15" x14ac:dyDescent="0.25">
      <c r="A504"/>
      <c r="B504"/>
      <c r="C504"/>
      <c r="D504"/>
      <c r="E504"/>
      <c r="F504"/>
      <c r="G504"/>
      <c r="H504"/>
    </row>
    <row r="505" spans="1:8" ht="15" x14ac:dyDescent="0.25">
      <c r="A505"/>
      <c r="B505"/>
      <c r="C505"/>
      <c r="D505"/>
      <c r="E505"/>
      <c r="F505"/>
      <c r="G505"/>
      <c r="H505"/>
    </row>
    <row r="506" spans="1:8" ht="15" x14ac:dyDescent="0.25">
      <c r="A506"/>
      <c r="B506"/>
      <c r="C506"/>
      <c r="D506"/>
      <c r="E506"/>
      <c r="F506"/>
      <c r="G506"/>
      <c r="H506"/>
    </row>
    <row r="507" spans="1:8" ht="15" x14ac:dyDescent="0.25">
      <c r="A507"/>
      <c r="B507"/>
      <c r="C507"/>
      <c r="D507"/>
      <c r="E507"/>
      <c r="F507"/>
      <c r="G507"/>
      <c r="H507"/>
    </row>
    <row r="508" spans="1:8" ht="15" x14ac:dyDescent="0.25">
      <c r="A508"/>
      <c r="B508"/>
      <c r="C508"/>
      <c r="D508"/>
      <c r="E508"/>
      <c r="F508"/>
      <c r="G508"/>
      <c r="H508"/>
    </row>
    <row r="509" spans="1:8" ht="15" x14ac:dyDescent="0.25">
      <c r="A509"/>
      <c r="B509"/>
      <c r="C509"/>
      <c r="D509"/>
      <c r="E509"/>
      <c r="F509"/>
      <c r="G509"/>
      <c r="H509"/>
    </row>
    <row r="510" spans="1:8" ht="15" x14ac:dyDescent="0.25">
      <c r="A510"/>
      <c r="B510"/>
      <c r="C510"/>
      <c r="D510"/>
      <c r="E510"/>
      <c r="F510"/>
      <c r="G510"/>
      <c r="H510"/>
    </row>
    <row r="511" spans="1:8" ht="15" x14ac:dyDescent="0.25">
      <c r="A511"/>
      <c r="B511"/>
      <c r="C511"/>
      <c r="D511"/>
      <c r="E511"/>
      <c r="F511"/>
      <c r="G511"/>
      <c r="H511"/>
    </row>
    <row r="512" spans="1:8" ht="15" x14ac:dyDescent="0.25">
      <c r="A512"/>
      <c r="B512"/>
      <c r="C512"/>
      <c r="D512"/>
      <c r="E512"/>
      <c r="F512"/>
      <c r="G512"/>
      <c r="H512"/>
    </row>
    <row r="513" spans="1:8" ht="15" x14ac:dyDescent="0.25">
      <c r="A513"/>
      <c r="B513"/>
      <c r="C513"/>
      <c r="D513"/>
      <c r="E513"/>
      <c r="F513"/>
      <c r="G513"/>
      <c r="H513"/>
    </row>
    <row r="514" spans="1:8" ht="15" x14ac:dyDescent="0.25">
      <c r="A514"/>
      <c r="B514"/>
      <c r="C514"/>
      <c r="D514"/>
      <c r="E514"/>
      <c r="F514"/>
      <c r="G514"/>
      <c r="H514"/>
    </row>
    <row r="515" spans="1:8" ht="15" x14ac:dyDescent="0.25">
      <c r="A515"/>
      <c r="B515"/>
      <c r="C515"/>
      <c r="D515"/>
      <c r="E515"/>
      <c r="F515"/>
      <c r="G515"/>
      <c r="H515"/>
    </row>
    <row r="516" spans="1:8" ht="15" x14ac:dyDescent="0.25">
      <c r="A516"/>
      <c r="B516"/>
      <c r="C516"/>
      <c r="D516"/>
      <c r="E516"/>
      <c r="F516"/>
      <c r="G516"/>
      <c r="H516"/>
    </row>
    <row r="517" spans="1:8" ht="15" x14ac:dyDescent="0.25">
      <c r="A517"/>
      <c r="B517"/>
      <c r="C517"/>
      <c r="D517"/>
      <c r="E517"/>
      <c r="F517"/>
      <c r="G517"/>
      <c r="H517"/>
    </row>
    <row r="518" spans="1:8" ht="15" x14ac:dyDescent="0.25">
      <c r="A518"/>
      <c r="B518"/>
      <c r="C518"/>
      <c r="D518"/>
      <c r="E518"/>
      <c r="F518"/>
      <c r="G518"/>
      <c r="H518"/>
    </row>
    <row r="519" spans="1:8" ht="15" x14ac:dyDescent="0.25">
      <c r="A519"/>
      <c r="B519"/>
      <c r="C519"/>
      <c r="D519"/>
      <c r="E519"/>
      <c r="F519"/>
      <c r="G519"/>
      <c r="H519"/>
    </row>
    <row r="520" spans="1:8" ht="15" x14ac:dyDescent="0.25">
      <c r="A520"/>
      <c r="B520"/>
      <c r="C520"/>
      <c r="D520"/>
      <c r="E520"/>
      <c r="F520"/>
      <c r="G520"/>
      <c r="H520"/>
    </row>
    <row r="521" spans="1:8" ht="15" x14ac:dyDescent="0.25">
      <c r="A521"/>
      <c r="B521"/>
      <c r="C521"/>
      <c r="D521"/>
      <c r="E521"/>
      <c r="F521"/>
      <c r="G521"/>
      <c r="H521"/>
    </row>
    <row r="522" spans="1:8" ht="15" x14ac:dyDescent="0.25">
      <c r="A522"/>
      <c r="B522"/>
      <c r="C522"/>
      <c r="D522"/>
      <c r="E522"/>
      <c r="F522"/>
      <c r="G522"/>
      <c r="H522"/>
    </row>
    <row r="523" spans="1:8" ht="15" x14ac:dyDescent="0.25">
      <c r="A523"/>
      <c r="B523"/>
      <c r="C523"/>
      <c r="D523"/>
      <c r="E523"/>
      <c r="F523"/>
      <c r="G523"/>
      <c r="H523"/>
    </row>
    <row r="524" spans="1:8" ht="15" x14ac:dyDescent="0.25">
      <c r="A524"/>
      <c r="B524"/>
      <c r="C524"/>
      <c r="D524"/>
      <c r="E524"/>
      <c r="F524"/>
      <c r="G524"/>
      <c r="H524"/>
    </row>
    <row r="525" spans="1:8" ht="15" x14ac:dyDescent="0.25">
      <c r="A525"/>
      <c r="B525"/>
      <c r="C525"/>
      <c r="D525"/>
      <c r="E525"/>
      <c r="F525"/>
      <c r="G525"/>
      <c r="H525"/>
    </row>
    <row r="526" spans="1:8" ht="15" x14ac:dyDescent="0.25">
      <c r="A526"/>
      <c r="B526"/>
      <c r="C526"/>
      <c r="D526"/>
      <c r="E526"/>
      <c r="F526"/>
      <c r="G526"/>
      <c r="H526"/>
    </row>
    <row r="527" spans="1:8" ht="15" x14ac:dyDescent="0.25">
      <c r="A527"/>
      <c r="B527"/>
      <c r="C527"/>
      <c r="D527"/>
      <c r="E527"/>
      <c r="F527"/>
      <c r="G527"/>
      <c r="H527"/>
    </row>
    <row r="528" spans="1:8" ht="15" x14ac:dyDescent="0.25">
      <c r="A528"/>
      <c r="B528"/>
      <c r="C528"/>
      <c r="D528"/>
      <c r="E528"/>
      <c r="F528"/>
      <c r="G528"/>
      <c r="H528"/>
    </row>
    <row r="529" spans="1:8" ht="15" x14ac:dyDescent="0.25">
      <c r="A529"/>
      <c r="B529"/>
      <c r="C529"/>
      <c r="D529"/>
      <c r="E529"/>
      <c r="F529"/>
      <c r="G529"/>
      <c r="H529"/>
    </row>
    <row r="530" spans="1:8" ht="15" x14ac:dyDescent="0.25">
      <c r="A530"/>
      <c r="B530"/>
      <c r="C530"/>
      <c r="D530"/>
      <c r="E530"/>
      <c r="F530"/>
      <c r="G530"/>
      <c r="H530"/>
    </row>
    <row r="531" spans="1:8" ht="15" x14ac:dyDescent="0.25">
      <c r="A531"/>
      <c r="B531"/>
      <c r="C531"/>
      <c r="D531"/>
      <c r="E531"/>
      <c r="F531"/>
      <c r="G531"/>
      <c r="H531"/>
    </row>
    <row r="532" spans="1:8" ht="15" x14ac:dyDescent="0.25">
      <c r="A532"/>
      <c r="B532"/>
      <c r="C532"/>
      <c r="D532"/>
      <c r="E532"/>
      <c r="F532"/>
      <c r="G532"/>
      <c r="H532"/>
    </row>
    <row r="533" spans="1:8" ht="15" x14ac:dyDescent="0.25">
      <c r="A533"/>
      <c r="B533"/>
      <c r="C533"/>
      <c r="D533"/>
      <c r="E533"/>
      <c r="F533"/>
      <c r="G533"/>
      <c r="H533"/>
    </row>
    <row r="534" spans="1:8" ht="15" x14ac:dyDescent="0.25">
      <c r="A534"/>
      <c r="B534"/>
      <c r="C534"/>
      <c r="D534"/>
      <c r="E534"/>
      <c r="F534"/>
      <c r="G534"/>
      <c r="H534"/>
    </row>
    <row r="535" spans="1:8" ht="15" x14ac:dyDescent="0.25">
      <c r="A535"/>
      <c r="B535"/>
      <c r="C535"/>
      <c r="D535"/>
      <c r="E535"/>
      <c r="F535"/>
      <c r="G535"/>
      <c r="H535"/>
    </row>
    <row r="536" spans="1:8" ht="15" x14ac:dyDescent="0.25">
      <c r="A536"/>
      <c r="B536"/>
      <c r="C536"/>
      <c r="D536"/>
      <c r="E536"/>
      <c r="F536"/>
      <c r="G536"/>
      <c r="H536"/>
    </row>
    <row r="537" spans="1:8" ht="15" x14ac:dyDescent="0.25">
      <c r="A537"/>
      <c r="B537"/>
      <c r="C537"/>
      <c r="D537"/>
      <c r="E537"/>
      <c r="F537"/>
      <c r="G537"/>
      <c r="H537"/>
    </row>
    <row r="538" spans="1:8" ht="15" x14ac:dyDescent="0.25">
      <c r="A538"/>
      <c r="B538"/>
      <c r="C538"/>
      <c r="D538"/>
      <c r="E538"/>
      <c r="F538"/>
      <c r="G538"/>
      <c r="H538"/>
    </row>
    <row r="539" spans="1:8" ht="15" x14ac:dyDescent="0.25">
      <c r="A539"/>
      <c r="B539"/>
      <c r="C539"/>
      <c r="D539"/>
      <c r="E539"/>
      <c r="F539"/>
      <c r="G539"/>
      <c r="H539"/>
    </row>
    <row r="540" spans="1:8" ht="15" x14ac:dyDescent="0.25">
      <c r="A540"/>
      <c r="B540"/>
      <c r="C540"/>
      <c r="D540"/>
      <c r="E540"/>
      <c r="F540"/>
      <c r="G540"/>
      <c r="H540"/>
    </row>
    <row r="541" spans="1:8" ht="15" x14ac:dyDescent="0.25">
      <c r="A541"/>
      <c r="B541"/>
      <c r="C541"/>
      <c r="D541"/>
      <c r="E541"/>
      <c r="F541"/>
      <c r="G541"/>
      <c r="H541"/>
    </row>
    <row r="542" spans="1:8" ht="15" x14ac:dyDescent="0.25">
      <c r="A542"/>
      <c r="B542"/>
      <c r="C542"/>
      <c r="D542"/>
      <c r="E542"/>
      <c r="F542"/>
      <c r="G542"/>
      <c r="H542"/>
    </row>
    <row r="543" spans="1:8" ht="15" x14ac:dyDescent="0.25">
      <c r="A543"/>
      <c r="B543"/>
      <c r="C543"/>
      <c r="D543"/>
      <c r="E543"/>
      <c r="F543"/>
      <c r="G543"/>
      <c r="H543"/>
    </row>
    <row r="544" spans="1:8" ht="15" x14ac:dyDescent="0.25">
      <c r="A544"/>
      <c r="B544"/>
      <c r="C544"/>
      <c r="D544"/>
      <c r="E544"/>
      <c r="F544"/>
      <c r="G544"/>
      <c r="H544"/>
    </row>
    <row r="545" spans="1:8" ht="15" x14ac:dyDescent="0.25">
      <c r="A545"/>
      <c r="B545"/>
      <c r="C545"/>
      <c r="D545"/>
      <c r="E545"/>
      <c r="F545"/>
      <c r="G545"/>
      <c r="H545"/>
    </row>
    <row r="546" spans="1:8" ht="15" x14ac:dyDescent="0.25">
      <c r="A546"/>
      <c r="B546"/>
      <c r="C546"/>
      <c r="D546"/>
      <c r="E546"/>
      <c r="F546"/>
      <c r="G546"/>
      <c r="H546"/>
    </row>
    <row r="547" spans="1:8" ht="15" x14ac:dyDescent="0.25">
      <c r="A547"/>
      <c r="B547"/>
      <c r="C547"/>
      <c r="D547"/>
      <c r="E547"/>
      <c r="F547"/>
      <c r="G547"/>
      <c r="H547"/>
    </row>
    <row r="548" spans="1:8" ht="15" x14ac:dyDescent="0.25">
      <c r="A548"/>
      <c r="B548"/>
      <c r="C548"/>
      <c r="D548"/>
      <c r="E548"/>
      <c r="F548"/>
      <c r="G548"/>
      <c r="H548"/>
    </row>
    <row r="549" spans="1:8" ht="15" x14ac:dyDescent="0.25">
      <c r="A549"/>
      <c r="B549"/>
      <c r="C549"/>
      <c r="D549"/>
      <c r="E549"/>
      <c r="F549"/>
      <c r="G549"/>
      <c r="H549"/>
    </row>
    <row r="550" spans="1:8" ht="15" x14ac:dyDescent="0.25">
      <c r="A550"/>
      <c r="B550"/>
      <c r="C550"/>
      <c r="D550"/>
      <c r="E550"/>
      <c r="F550"/>
      <c r="G550"/>
      <c r="H550"/>
    </row>
    <row r="551" spans="1:8" ht="15" x14ac:dyDescent="0.25">
      <c r="A551"/>
      <c r="B551"/>
      <c r="C551"/>
      <c r="D551"/>
      <c r="E551"/>
      <c r="F551"/>
      <c r="G551"/>
      <c r="H551"/>
    </row>
    <row r="552" spans="1:8" ht="15" x14ac:dyDescent="0.25">
      <c r="A552"/>
      <c r="B552"/>
      <c r="C552"/>
      <c r="D552"/>
      <c r="E552"/>
      <c r="F552"/>
      <c r="G552"/>
      <c r="H552"/>
    </row>
    <row r="553" spans="1:8" ht="15" x14ac:dyDescent="0.25">
      <c r="A553"/>
      <c r="B553"/>
      <c r="C553"/>
      <c r="D553"/>
      <c r="E553"/>
      <c r="F553"/>
      <c r="G553"/>
      <c r="H553"/>
    </row>
    <row r="554" spans="1:8" ht="15" x14ac:dyDescent="0.25">
      <c r="A554"/>
      <c r="B554"/>
      <c r="C554"/>
      <c r="D554"/>
      <c r="E554"/>
      <c r="F554"/>
      <c r="G554"/>
      <c r="H554"/>
    </row>
    <row r="555" spans="1:8" ht="15" x14ac:dyDescent="0.25">
      <c r="A555"/>
      <c r="B555"/>
      <c r="C555"/>
      <c r="D555"/>
      <c r="E555"/>
      <c r="F555"/>
      <c r="G555"/>
      <c r="H555"/>
    </row>
    <row r="556" spans="1:8" ht="15" x14ac:dyDescent="0.25">
      <c r="A556"/>
      <c r="B556"/>
      <c r="C556"/>
      <c r="D556"/>
      <c r="E556"/>
      <c r="F556"/>
      <c r="G556"/>
      <c r="H556"/>
    </row>
    <row r="557" spans="1:8" ht="15" x14ac:dyDescent="0.25">
      <c r="A557"/>
      <c r="B557"/>
      <c r="C557"/>
      <c r="D557"/>
      <c r="E557"/>
      <c r="F557"/>
      <c r="G557"/>
      <c r="H557"/>
    </row>
    <row r="558" spans="1:8" ht="15" x14ac:dyDescent="0.25">
      <c r="A558"/>
      <c r="B558"/>
      <c r="C558"/>
      <c r="D558"/>
      <c r="E558"/>
      <c r="F558"/>
      <c r="G558"/>
      <c r="H558"/>
    </row>
    <row r="559" spans="1:8" ht="15" x14ac:dyDescent="0.25">
      <c r="A559"/>
      <c r="B559"/>
      <c r="C559"/>
      <c r="D559"/>
      <c r="E559"/>
      <c r="F559"/>
      <c r="G559"/>
      <c r="H559"/>
    </row>
    <row r="560" spans="1:8" ht="15" x14ac:dyDescent="0.25">
      <c r="A560"/>
      <c r="B560"/>
      <c r="C560"/>
      <c r="D560"/>
      <c r="E560"/>
      <c r="F560"/>
      <c r="G560"/>
      <c r="H560"/>
    </row>
    <row r="561" spans="1:8" ht="15" x14ac:dyDescent="0.25">
      <c r="A561"/>
      <c r="B561"/>
      <c r="C561"/>
      <c r="D561"/>
      <c r="E561"/>
      <c r="F561"/>
      <c r="G561"/>
      <c r="H561"/>
    </row>
    <row r="562" spans="1:8" ht="15" x14ac:dyDescent="0.25">
      <c r="A562"/>
      <c r="B562"/>
      <c r="C562"/>
      <c r="D562"/>
      <c r="E562"/>
      <c r="F562"/>
      <c r="G562"/>
      <c r="H562"/>
    </row>
    <row r="563" spans="1:8" ht="15" x14ac:dyDescent="0.25">
      <c r="A563"/>
      <c r="B563"/>
      <c r="C563"/>
      <c r="D563"/>
      <c r="E563"/>
      <c r="F563"/>
      <c r="G563"/>
      <c r="H563"/>
    </row>
    <row r="564" spans="1:8" ht="15" x14ac:dyDescent="0.25">
      <c r="A564"/>
      <c r="B564"/>
      <c r="C564"/>
      <c r="D564"/>
      <c r="E564"/>
      <c r="F564"/>
      <c r="G564"/>
      <c r="H564"/>
    </row>
    <row r="565" spans="1:8" ht="15" x14ac:dyDescent="0.25">
      <c r="A565"/>
      <c r="B565"/>
      <c r="C565"/>
      <c r="D565"/>
      <c r="E565"/>
      <c r="F565"/>
      <c r="G565"/>
      <c r="H565"/>
    </row>
    <row r="566" spans="1:8" ht="15" x14ac:dyDescent="0.25">
      <c r="A566"/>
      <c r="B566"/>
      <c r="C566"/>
      <c r="D566"/>
      <c r="E566"/>
      <c r="F566"/>
      <c r="G566"/>
      <c r="H566"/>
    </row>
    <row r="567" spans="1:8" ht="15" x14ac:dyDescent="0.25">
      <c r="A567"/>
      <c r="B567"/>
      <c r="C567"/>
      <c r="D567"/>
      <c r="E567"/>
      <c r="F567"/>
      <c r="G567"/>
      <c r="H567"/>
    </row>
    <row r="568" spans="1:8" ht="15" x14ac:dyDescent="0.25">
      <c r="A568"/>
      <c r="B568"/>
      <c r="C568"/>
      <c r="D568"/>
      <c r="E568"/>
      <c r="F568"/>
      <c r="G568"/>
      <c r="H568"/>
    </row>
    <row r="569" spans="1:8" ht="15" x14ac:dyDescent="0.25">
      <c r="A569"/>
      <c r="B569"/>
      <c r="C569"/>
      <c r="D569"/>
      <c r="E569"/>
      <c r="F569"/>
      <c r="G569"/>
      <c r="H569"/>
    </row>
    <row r="570" spans="1:8" ht="15" x14ac:dyDescent="0.25">
      <c r="A570"/>
      <c r="B570"/>
      <c r="C570"/>
      <c r="D570"/>
      <c r="E570"/>
      <c r="F570"/>
      <c r="G570"/>
      <c r="H570"/>
    </row>
    <row r="571" spans="1:8" ht="15" x14ac:dyDescent="0.25">
      <c r="A571"/>
      <c r="B571"/>
      <c r="C571"/>
      <c r="D571"/>
      <c r="E571"/>
      <c r="F571"/>
      <c r="G571"/>
      <c r="H571"/>
    </row>
    <row r="572" spans="1:8" ht="15" x14ac:dyDescent="0.25">
      <c r="A572"/>
      <c r="B572"/>
      <c r="C572"/>
      <c r="D572"/>
      <c r="E572"/>
      <c r="F572"/>
      <c r="G572"/>
      <c r="H572"/>
    </row>
    <row r="573" spans="1:8" ht="15" x14ac:dyDescent="0.25">
      <c r="A573"/>
      <c r="B573"/>
      <c r="C573"/>
      <c r="D573"/>
      <c r="E573"/>
      <c r="F573"/>
      <c r="G573"/>
      <c r="H573"/>
    </row>
    <row r="574" spans="1:8" ht="15" x14ac:dyDescent="0.25">
      <c r="A574"/>
      <c r="B574"/>
      <c r="C574"/>
      <c r="D574"/>
      <c r="E574"/>
      <c r="F574"/>
      <c r="G574"/>
      <c r="H574"/>
    </row>
    <row r="575" spans="1:8" ht="15" x14ac:dyDescent="0.25">
      <c r="A575"/>
      <c r="B575"/>
      <c r="C575"/>
      <c r="D575"/>
      <c r="E575"/>
      <c r="F575"/>
      <c r="G575"/>
      <c r="H575"/>
    </row>
    <row r="576" spans="1:8" ht="15" x14ac:dyDescent="0.25">
      <c r="A576"/>
      <c r="B576"/>
      <c r="C576"/>
      <c r="D576"/>
      <c r="E576"/>
      <c r="F576"/>
      <c r="G576"/>
      <c r="H576"/>
    </row>
    <row r="577" spans="1:8" ht="15" x14ac:dyDescent="0.25">
      <c r="A577"/>
      <c r="B577"/>
      <c r="C577"/>
      <c r="D577"/>
      <c r="E577"/>
      <c r="F577"/>
      <c r="G577"/>
      <c r="H577"/>
    </row>
    <row r="578" spans="1:8" ht="15" x14ac:dyDescent="0.25">
      <c r="A578"/>
      <c r="B578"/>
      <c r="C578"/>
      <c r="D578"/>
      <c r="E578"/>
      <c r="F578"/>
      <c r="G578"/>
      <c r="H578"/>
    </row>
    <row r="579" spans="1:8" ht="15" x14ac:dyDescent="0.25">
      <c r="A579"/>
      <c r="B579"/>
      <c r="C579"/>
      <c r="D579"/>
      <c r="E579"/>
      <c r="F579"/>
      <c r="G579"/>
      <c r="H579"/>
    </row>
    <row r="580" spans="1:8" ht="15" x14ac:dyDescent="0.25">
      <c r="A580"/>
      <c r="B580"/>
      <c r="C580"/>
      <c r="D580"/>
      <c r="E580"/>
      <c r="F580"/>
      <c r="G580"/>
      <c r="H580"/>
    </row>
    <row r="581" spans="1:8" ht="15" x14ac:dyDescent="0.25">
      <c r="A581"/>
      <c r="B581"/>
      <c r="C581"/>
      <c r="D581"/>
      <c r="E581"/>
      <c r="F581"/>
      <c r="G581"/>
      <c r="H581"/>
    </row>
    <row r="582" spans="1:8" ht="15" x14ac:dyDescent="0.25">
      <c r="A582"/>
      <c r="B582"/>
      <c r="C582"/>
      <c r="D582"/>
      <c r="E582"/>
      <c r="F582"/>
      <c r="G582"/>
      <c r="H582"/>
    </row>
    <row r="583" spans="1:8" ht="15" x14ac:dyDescent="0.25">
      <c r="A583"/>
      <c r="B583"/>
      <c r="C583"/>
      <c r="D583"/>
      <c r="E583"/>
      <c r="F583"/>
      <c r="G583"/>
      <c r="H583"/>
    </row>
    <row r="584" spans="1:8" ht="15" x14ac:dyDescent="0.25">
      <c r="A584"/>
      <c r="B584"/>
      <c r="C584"/>
      <c r="D584"/>
      <c r="E584"/>
      <c r="F584"/>
      <c r="G584"/>
      <c r="H584"/>
    </row>
    <row r="585" spans="1:8" ht="15" x14ac:dyDescent="0.25">
      <c r="A585"/>
      <c r="B585"/>
      <c r="C585"/>
      <c r="D585"/>
      <c r="E585"/>
      <c r="F585"/>
      <c r="G585"/>
      <c r="H585"/>
    </row>
    <row r="586" spans="1:8" ht="15" x14ac:dyDescent="0.25">
      <c r="A586"/>
      <c r="B586"/>
      <c r="C586"/>
      <c r="D586"/>
      <c r="E586"/>
      <c r="F586"/>
      <c r="G586"/>
      <c r="H586"/>
    </row>
    <row r="587" spans="1:8" ht="15" x14ac:dyDescent="0.25">
      <c r="A587"/>
      <c r="B587"/>
      <c r="C587"/>
      <c r="D587"/>
      <c r="E587"/>
      <c r="F587"/>
      <c r="G587"/>
      <c r="H587"/>
    </row>
    <row r="588" spans="1:8" ht="15" x14ac:dyDescent="0.25">
      <c r="A588"/>
      <c r="B588"/>
      <c r="C588"/>
      <c r="D588"/>
      <c r="E588"/>
      <c r="F588"/>
      <c r="G588"/>
      <c r="H588"/>
    </row>
    <row r="589" spans="1:8" ht="15" x14ac:dyDescent="0.25">
      <c r="A589"/>
      <c r="B589"/>
      <c r="C589"/>
      <c r="D589"/>
      <c r="E589"/>
      <c r="F589"/>
      <c r="G589"/>
      <c r="H589"/>
    </row>
    <row r="590" spans="1:8" ht="15" x14ac:dyDescent="0.25">
      <c r="A590"/>
      <c r="B590"/>
      <c r="C590"/>
      <c r="D590"/>
      <c r="E590"/>
      <c r="F590"/>
      <c r="G590"/>
      <c r="H590"/>
    </row>
    <row r="591" spans="1:8" ht="15" x14ac:dyDescent="0.25">
      <c r="A591"/>
      <c r="B591"/>
      <c r="C591"/>
      <c r="D591"/>
      <c r="E591"/>
      <c r="F591"/>
      <c r="G591"/>
      <c r="H591"/>
    </row>
    <row r="592" spans="1:8" ht="15" x14ac:dyDescent="0.25">
      <c r="A592"/>
      <c r="B592"/>
      <c r="C592"/>
      <c r="D592"/>
      <c r="E592"/>
      <c r="F592"/>
      <c r="G592"/>
      <c r="H592"/>
    </row>
    <row r="593" spans="1:8" ht="15" x14ac:dyDescent="0.25">
      <c r="A593"/>
      <c r="B593"/>
      <c r="C593"/>
      <c r="D593"/>
      <c r="E593"/>
      <c r="F593"/>
      <c r="G593"/>
      <c r="H593"/>
    </row>
    <row r="594" spans="1:8" ht="15" x14ac:dyDescent="0.25">
      <c r="A594"/>
      <c r="B594"/>
      <c r="C594"/>
      <c r="D594"/>
      <c r="E594"/>
      <c r="F594"/>
      <c r="G594"/>
      <c r="H594"/>
    </row>
    <row r="595" spans="1:8" ht="15" x14ac:dyDescent="0.25">
      <c r="A595"/>
      <c r="B595"/>
      <c r="C595"/>
      <c r="D595"/>
      <c r="E595"/>
      <c r="F595"/>
      <c r="G595"/>
      <c r="H595"/>
    </row>
    <row r="596" spans="1:8" ht="15" x14ac:dyDescent="0.25">
      <c r="A596"/>
      <c r="B596"/>
      <c r="C596"/>
      <c r="D596"/>
      <c r="E596"/>
      <c r="F596"/>
      <c r="G596"/>
      <c r="H596"/>
    </row>
    <row r="597" spans="1:8" ht="15" x14ac:dyDescent="0.25">
      <c r="A597"/>
      <c r="B597"/>
      <c r="C597"/>
      <c r="D597"/>
      <c r="E597"/>
      <c r="F597"/>
      <c r="G597"/>
      <c r="H597"/>
    </row>
    <row r="598" spans="1:8" ht="15" x14ac:dyDescent="0.25">
      <c r="A598"/>
      <c r="B598"/>
      <c r="C598"/>
      <c r="D598"/>
      <c r="E598"/>
      <c r="F598"/>
      <c r="G598"/>
      <c r="H598"/>
    </row>
    <row r="599" spans="1:8" ht="15" x14ac:dyDescent="0.25">
      <c r="A599"/>
      <c r="B599"/>
      <c r="C599"/>
      <c r="D599"/>
      <c r="E599"/>
      <c r="F599"/>
      <c r="G599"/>
      <c r="H599"/>
    </row>
    <row r="600" spans="1:8" ht="15" x14ac:dyDescent="0.25">
      <c r="A600"/>
      <c r="B600"/>
      <c r="C600"/>
      <c r="D600"/>
      <c r="E600"/>
      <c r="F600"/>
      <c r="G600"/>
      <c r="H600"/>
    </row>
    <row r="601" spans="1:8" ht="15" x14ac:dyDescent="0.25">
      <c r="A601"/>
      <c r="B601"/>
      <c r="C601"/>
      <c r="D601"/>
      <c r="E601"/>
      <c r="F601"/>
      <c r="G601"/>
      <c r="H601"/>
    </row>
    <row r="602" spans="1:8" ht="15" x14ac:dyDescent="0.25">
      <c r="A602"/>
      <c r="B602"/>
      <c r="C602"/>
      <c r="D602"/>
      <c r="E602"/>
      <c r="F602"/>
      <c r="G602"/>
      <c r="H602"/>
    </row>
    <row r="603" spans="1:8" ht="15" x14ac:dyDescent="0.25">
      <c r="A603"/>
      <c r="B603"/>
      <c r="C603"/>
      <c r="D603"/>
      <c r="E603"/>
      <c r="F603"/>
      <c r="G603"/>
      <c r="H603"/>
    </row>
    <row r="604" spans="1:8" ht="15" x14ac:dyDescent="0.25">
      <c r="A604"/>
      <c r="B604"/>
      <c r="C604"/>
      <c r="D604"/>
      <c r="E604"/>
      <c r="F604"/>
      <c r="G604"/>
      <c r="H604"/>
    </row>
    <row r="605" spans="1:8" ht="15" x14ac:dyDescent="0.25">
      <c r="A605"/>
      <c r="B605"/>
      <c r="C605"/>
      <c r="D605"/>
      <c r="E605"/>
      <c r="F605"/>
      <c r="G605"/>
      <c r="H605"/>
    </row>
    <row r="606" spans="1:8" ht="15" x14ac:dyDescent="0.25">
      <c r="A606"/>
      <c r="B606"/>
      <c r="C606"/>
      <c r="D606"/>
      <c r="E606"/>
      <c r="F606"/>
      <c r="G606"/>
      <c r="H606"/>
    </row>
    <row r="607" spans="1:8" ht="15" x14ac:dyDescent="0.25">
      <c r="A607"/>
      <c r="B607"/>
      <c r="C607"/>
      <c r="D607"/>
      <c r="E607"/>
      <c r="F607"/>
      <c r="G607"/>
      <c r="H607"/>
    </row>
    <row r="608" spans="1:8" ht="15" x14ac:dyDescent="0.25">
      <c r="A608"/>
      <c r="B608"/>
      <c r="C608"/>
      <c r="D608"/>
      <c r="E608"/>
      <c r="F608"/>
      <c r="G608"/>
      <c r="H608"/>
    </row>
    <row r="609" spans="1:8" ht="15" x14ac:dyDescent="0.25">
      <c r="A609"/>
      <c r="B609"/>
      <c r="C609"/>
      <c r="D609"/>
      <c r="E609"/>
      <c r="F609"/>
      <c r="G609"/>
      <c r="H609"/>
    </row>
    <row r="610" spans="1:8" ht="15" x14ac:dyDescent="0.25">
      <c r="A610"/>
      <c r="B610"/>
      <c r="C610"/>
      <c r="D610"/>
      <c r="E610"/>
      <c r="F610"/>
      <c r="G610"/>
      <c r="H610"/>
    </row>
    <row r="611" spans="1:8" ht="15" x14ac:dyDescent="0.25">
      <c r="A611"/>
      <c r="B611"/>
      <c r="C611"/>
      <c r="D611"/>
      <c r="E611"/>
      <c r="F611"/>
      <c r="G611"/>
      <c r="H611"/>
    </row>
    <row r="612" spans="1:8" ht="15" x14ac:dyDescent="0.25">
      <c r="A612"/>
      <c r="B612"/>
      <c r="C612"/>
      <c r="D612"/>
      <c r="E612"/>
      <c r="F612"/>
      <c r="G612"/>
      <c r="H612"/>
    </row>
    <row r="613" spans="1:8" ht="15" x14ac:dyDescent="0.25">
      <c r="A613"/>
      <c r="B613"/>
      <c r="C613"/>
      <c r="D613"/>
      <c r="E613"/>
      <c r="F613"/>
      <c r="G613"/>
      <c r="H613"/>
    </row>
    <row r="614" spans="1:8" ht="15" x14ac:dyDescent="0.25">
      <c r="A614"/>
      <c r="B614"/>
      <c r="C614"/>
      <c r="D614"/>
      <c r="E614"/>
      <c r="F614"/>
      <c r="G614"/>
      <c r="H614"/>
    </row>
    <row r="615" spans="1:8" ht="15" x14ac:dyDescent="0.25">
      <c r="A615"/>
      <c r="B615"/>
      <c r="C615"/>
      <c r="D615"/>
      <c r="E615"/>
      <c r="F615"/>
      <c r="G615"/>
      <c r="H615"/>
    </row>
    <row r="616" spans="1:8" ht="15" x14ac:dyDescent="0.25">
      <c r="A616"/>
      <c r="B616"/>
      <c r="C616"/>
      <c r="D616"/>
      <c r="E616"/>
      <c r="F616"/>
      <c r="G616"/>
      <c r="H616"/>
    </row>
    <row r="617" spans="1:8" ht="15" x14ac:dyDescent="0.25">
      <c r="A617"/>
      <c r="B617"/>
      <c r="C617"/>
      <c r="D617"/>
      <c r="E617"/>
      <c r="F617"/>
      <c r="G617"/>
      <c r="H617"/>
    </row>
    <row r="618" spans="1:8" ht="15" x14ac:dyDescent="0.25">
      <c r="A618"/>
      <c r="B618"/>
      <c r="C618"/>
      <c r="D618"/>
      <c r="E618"/>
      <c r="F618"/>
      <c r="G618"/>
      <c r="H618"/>
    </row>
    <row r="619" spans="1:8" ht="15" x14ac:dyDescent="0.25">
      <c r="A619"/>
      <c r="B619"/>
      <c r="C619"/>
      <c r="D619"/>
      <c r="E619"/>
      <c r="F619"/>
      <c r="G619"/>
      <c r="H619"/>
    </row>
    <row r="620" spans="1:8" ht="15" x14ac:dyDescent="0.25">
      <c r="A620"/>
      <c r="B620"/>
      <c r="C620"/>
      <c r="D620"/>
      <c r="E620"/>
      <c r="F620"/>
      <c r="G620"/>
      <c r="H620"/>
    </row>
    <row r="621" spans="1:8" ht="15" x14ac:dyDescent="0.25">
      <c r="A621"/>
      <c r="B621"/>
      <c r="C621"/>
      <c r="D621"/>
      <c r="E621"/>
      <c r="F621"/>
      <c r="G621"/>
      <c r="H621"/>
    </row>
    <row r="622" spans="1:8" ht="15" x14ac:dyDescent="0.25">
      <c r="A622"/>
      <c r="B622"/>
      <c r="C622"/>
      <c r="D622"/>
      <c r="E622"/>
      <c r="F622"/>
      <c r="G622"/>
      <c r="H622"/>
    </row>
    <row r="623" spans="1:8" ht="15" x14ac:dyDescent="0.25">
      <c r="A623"/>
      <c r="B623"/>
      <c r="C623"/>
      <c r="D623"/>
      <c r="E623"/>
      <c r="F623"/>
      <c r="G623"/>
      <c r="H623"/>
    </row>
    <row r="624" spans="1:8" ht="15" x14ac:dyDescent="0.25">
      <c r="A624"/>
      <c r="B624"/>
      <c r="C624"/>
      <c r="D624"/>
      <c r="E624"/>
      <c r="F624"/>
      <c r="G624"/>
      <c r="H624"/>
    </row>
    <row r="625" spans="1:8" ht="15" x14ac:dyDescent="0.25">
      <c r="A625"/>
      <c r="B625"/>
      <c r="C625"/>
      <c r="D625"/>
      <c r="E625"/>
      <c r="F625"/>
      <c r="G625"/>
      <c r="H625"/>
    </row>
    <row r="626" spans="1:8" ht="15" x14ac:dyDescent="0.25">
      <c r="A626"/>
      <c r="B626"/>
      <c r="C626"/>
      <c r="D626"/>
      <c r="E626"/>
      <c r="F626"/>
      <c r="G626"/>
      <c r="H626"/>
    </row>
    <row r="627" spans="1:8" ht="15" x14ac:dyDescent="0.25">
      <c r="A627"/>
      <c r="B627"/>
      <c r="C627"/>
      <c r="D627"/>
      <c r="E627"/>
      <c r="F627"/>
      <c r="G627"/>
      <c r="H627"/>
    </row>
    <row r="628" spans="1:8" ht="15" x14ac:dyDescent="0.25">
      <c r="A628"/>
      <c r="B628"/>
      <c r="C628"/>
      <c r="D628"/>
      <c r="E628"/>
      <c r="F628"/>
      <c r="G628"/>
      <c r="H628"/>
    </row>
    <row r="629" spans="1:8" ht="15" x14ac:dyDescent="0.25">
      <c r="A629"/>
      <c r="B629"/>
      <c r="C629"/>
      <c r="D629"/>
      <c r="E629"/>
      <c r="F629"/>
      <c r="G629"/>
      <c r="H629"/>
    </row>
    <row r="630" spans="1:8" ht="15" x14ac:dyDescent="0.25">
      <c r="A630"/>
      <c r="B630"/>
      <c r="C630"/>
      <c r="D630"/>
      <c r="E630"/>
      <c r="F630"/>
      <c r="G630"/>
      <c r="H630"/>
    </row>
    <row r="631" spans="1:8" ht="15" x14ac:dyDescent="0.25">
      <c r="A631"/>
      <c r="B631"/>
      <c r="C631"/>
      <c r="D631"/>
      <c r="E631"/>
      <c r="F631"/>
      <c r="G631"/>
      <c r="H631"/>
    </row>
    <row r="632" spans="1:8" ht="15" x14ac:dyDescent="0.25">
      <c r="A632"/>
      <c r="B632"/>
      <c r="C632"/>
      <c r="D632"/>
      <c r="E632"/>
      <c r="F632"/>
      <c r="G632"/>
      <c r="H632"/>
    </row>
    <row r="633" spans="1:8" ht="15" x14ac:dyDescent="0.25">
      <c r="A633"/>
      <c r="B633"/>
      <c r="C633"/>
      <c r="D633"/>
      <c r="E633"/>
      <c r="F633"/>
      <c r="G633"/>
      <c r="H633"/>
    </row>
    <row r="634" spans="1:8" ht="15" x14ac:dyDescent="0.25">
      <c r="A634"/>
      <c r="B634"/>
      <c r="C634"/>
      <c r="D634"/>
      <c r="E634"/>
      <c r="F634"/>
      <c r="G634"/>
      <c r="H634"/>
    </row>
    <row r="635" spans="1:8" ht="15" x14ac:dyDescent="0.25">
      <c r="A635"/>
      <c r="B635"/>
      <c r="C635"/>
      <c r="D635"/>
      <c r="E635"/>
      <c r="F635"/>
      <c r="G635"/>
      <c r="H635"/>
    </row>
    <row r="636" spans="1:8" ht="15" x14ac:dyDescent="0.25">
      <c r="A636"/>
      <c r="B636"/>
      <c r="C636"/>
      <c r="D636"/>
      <c r="E636"/>
      <c r="F636"/>
      <c r="G636"/>
      <c r="H636"/>
    </row>
    <row r="637" spans="1:8" ht="15" x14ac:dyDescent="0.25">
      <c r="A637"/>
      <c r="B637"/>
      <c r="C637"/>
      <c r="D637"/>
      <c r="E637"/>
      <c r="F637"/>
      <c r="G637"/>
      <c r="H637"/>
    </row>
    <row r="638" spans="1:8" ht="15" x14ac:dyDescent="0.25">
      <c r="A638"/>
      <c r="B638"/>
      <c r="C638"/>
      <c r="D638"/>
      <c r="E638"/>
      <c r="F638"/>
      <c r="G638"/>
      <c r="H638"/>
    </row>
    <row r="639" spans="1:8" ht="15" x14ac:dyDescent="0.25">
      <c r="A639"/>
      <c r="B639"/>
      <c r="C639"/>
      <c r="D639"/>
      <c r="E639"/>
      <c r="F639"/>
      <c r="G639"/>
      <c r="H639"/>
    </row>
    <row r="640" spans="1:8" ht="15" x14ac:dyDescent="0.25">
      <c r="A640"/>
      <c r="B640"/>
      <c r="C640"/>
      <c r="D640"/>
      <c r="E640"/>
      <c r="F640"/>
      <c r="G640"/>
      <c r="H640"/>
    </row>
    <row r="641" spans="1:8" ht="15" x14ac:dyDescent="0.25">
      <c r="A641"/>
      <c r="B641"/>
      <c r="C641"/>
      <c r="D641"/>
      <c r="E641"/>
      <c r="F641"/>
      <c r="G641"/>
      <c r="H641"/>
    </row>
    <row r="642" spans="1:8" ht="15" x14ac:dyDescent="0.25">
      <c r="A642"/>
      <c r="B642"/>
      <c r="C642"/>
      <c r="D642"/>
      <c r="E642"/>
      <c r="F642"/>
      <c r="G642"/>
      <c r="H642"/>
    </row>
    <row r="643" spans="1:8" ht="15" x14ac:dyDescent="0.25">
      <c r="A643"/>
      <c r="B643"/>
      <c r="C643"/>
      <c r="D643"/>
      <c r="E643"/>
      <c r="F643"/>
      <c r="G643"/>
      <c r="H643"/>
    </row>
    <row r="644" spans="1:8" ht="15" x14ac:dyDescent="0.25">
      <c r="A644"/>
      <c r="B644"/>
      <c r="C644"/>
      <c r="D644"/>
      <c r="E644"/>
      <c r="F644"/>
      <c r="G644"/>
      <c r="H644"/>
    </row>
    <row r="645" spans="1:8" ht="15" x14ac:dyDescent="0.25">
      <c r="A645"/>
      <c r="B645"/>
      <c r="C645"/>
      <c r="D645"/>
      <c r="E645"/>
      <c r="F645"/>
      <c r="G645"/>
      <c r="H645"/>
    </row>
    <row r="646" spans="1:8" ht="15" x14ac:dyDescent="0.25">
      <c r="A646"/>
      <c r="B646"/>
      <c r="C646"/>
      <c r="D646"/>
      <c r="E646"/>
      <c r="F646"/>
      <c r="G646"/>
      <c r="H646"/>
    </row>
    <row r="647" spans="1:8" ht="15" x14ac:dyDescent="0.25">
      <c r="A647"/>
      <c r="B647"/>
      <c r="C647"/>
      <c r="D647"/>
      <c r="E647"/>
      <c r="F647"/>
      <c r="G647"/>
      <c r="H647"/>
    </row>
    <row r="648" spans="1:8" ht="15" x14ac:dyDescent="0.25">
      <c r="A648"/>
      <c r="B648"/>
      <c r="C648"/>
      <c r="D648"/>
      <c r="E648"/>
      <c r="F648"/>
      <c r="G648"/>
      <c r="H648"/>
    </row>
    <row r="649" spans="1:8" ht="15" x14ac:dyDescent="0.25">
      <c r="A649"/>
      <c r="B649"/>
      <c r="C649"/>
      <c r="D649"/>
      <c r="E649"/>
      <c r="F649"/>
      <c r="G649"/>
      <c r="H649"/>
    </row>
    <row r="650" spans="1:8" ht="15" x14ac:dyDescent="0.25">
      <c r="A650"/>
      <c r="B650"/>
      <c r="C650"/>
      <c r="D650"/>
      <c r="E650"/>
      <c r="F650"/>
      <c r="G650"/>
      <c r="H650"/>
    </row>
    <row r="651" spans="1:8" ht="15" x14ac:dyDescent="0.25">
      <c r="A651"/>
      <c r="B651"/>
      <c r="C651"/>
      <c r="D651"/>
      <c r="E651"/>
      <c r="F651"/>
      <c r="G651"/>
      <c r="H651"/>
    </row>
    <row r="652" spans="1:8" ht="15" x14ac:dyDescent="0.25">
      <c r="A652"/>
      <c r="B652"/>
      <c r="C652"/>
      <c r="D652"/>
      <c r="E652"/>
      <c r="F652"/>
      <c r="G652"/>
      <c r="H652"/>
    </row>
    <row r="653" spans="1:8" ht="15" x14ac:dyDescent="0.25">
      <c r="A653"/>
      <c r="B653"/>
      <c r="C653"/>
      <c r="D653"/>
      <c r="E653"/>
      <c r="F653"/>
      <c r="G653"/>
      <c r="H653"/>
    </row>
    <row r="654" spans="1:8" ht="15" x14ac:dyDescent="0.25">
      <c r="A654"/>
      <c r="B654"/>
      <c r="C654"/>
      <c r="D654"/>
      <c r="E654"/>
      <c r="F654"/>
      <c r="G654"/>
      <c r="H654"/>
    </row>
    <row r="655" spans="1:8" ht="15" x14ac:dyDescent="0.25">
      <c r="A655"/>
      <c r="B655"/>
      <c r="C655"/>
      <c r="D655"/>
      <c r="E655"/>
      <c r="F655"/>
      <c r="G655"/>
      <c r="H655"/>
    </row>
    <row r="656" spans="1:8" ht="15" x14ac:dyDescent="0.25">
      <c r="A656"/>
      <c r="B656"/>
      <c r="C656"/>
      <c r="D656"/>
      <c r="E656"/>
      <c r="F656"/>
      <c r="G656"/>
      <c r="H656"/>
    </row>
    <row r="657" spans="1:8" ht="15" x14ac:dyDescent="0.25">
      <c r="A657"/>
      <c r="B657"/>
      <c r="C657"/>
      <c r="D657"/>
      <c r="E657"/>
      <c r="F657"/>
      <c r="G657"/>
      <c r="H657"/>
    </row>
    <row r="658" spans="1:8" ht="15" x14ac:dyDescent="0.25">
      <c r="A658"/>
      <c r="B658"/>
      <c r="C658"/>
      <c r="D658"/>
      <c r="E658"/>
      <c r="F658"/>
      <c r="G658"/>
      <c r="H658"/>
    </row>
    <row r="659" spans="1:8" ht="15" x14ac:dyDescent="0.25">
      <c r="A659"/>
      <c r="B659"/>
      <c r="C659"/>
      <c r="D659"/>
      <c r="E659"/>
      <c r="F659"/>
      <c r="G659"/>
      <c r="H659"/>
    </row>
    <row r="660" spans="1:8" ht="15" x14ac:dyDescent="0.25">
      <c r="A660"/>
      <c r="B660"/>
      <c r="C660"/>
      <c r="D660"/>
      <c r="E660"/>
      <c r="F660"/>
      <c r="G660"/>
      <c r="H660"/>
    </row>
    <row r="661" spans="1:8" ht="15" x14ac:dyDescent="0.25">
      <c r="A661"/>
      <c r="B661"/>
      <c r="C661"/>
      <c r="D661"/>
      <c r="E661"/>
      <c r="F661"/>
      <c r="G661"/>
      <c r="H661"/>
    </row>
    <row r="662" spans="1:8" ht="15" x14ac:dyDescent="0.25">
      <c r="A662"/>
      <c r="B662"/>
      <c r="C662"/>
      <c r="D662"/>
      <c r="E662"/>
      <c r="F662"/>
      <c r="G662"/>
      <c r="H662"/>
    </row>
    <row r="663" spans="1:8" ht="15" x14ac:dyDescent="0.25">
      <c r="A663"/>
      <c r="B663"/>
      <c r="C663"/>
      <c r="D663"/>
      <c r="E663"/>
      <c r="F663"/>
      <c r="G663"/>
      <c r="H663"/>
    </row>
    <row r="664" spans="1:8" ht="15" x14ac:dyDescent="0.25">
      <c r="A664"/>
      <c r="B664"/>
      <c r="C664"/>
      <c r="D664"/>
      <c r="E664"/>
      <c r="F664"/>
      <c r="G664"/>
      <c r="H664"/>
    </row>
    <row r="665" spans="1:8" ht="15" x14ac:dyDescent="0.25">
      <c r="A665"/>
      <c r="B665"/>
      <c r="C665"/>
      <c r="D665"/>
      <c r="E665"/>
      <c r="F665"/>
      <c r="G665"/>
      <c r="H665"/>
    </row>
    <row r="666" spans="1:8" ht="15" x14ac:dyDescent="0.25">
      <c r="A666"/>
      <c r="B666"/>
      <c r="C666"/>
      <c r="D666"/>
      <c r="E666"/>
      <c r="F666"/>
      <c r="G666"/>
      <c r="H666"/>
    </row>
    <row r="667" spans="1:8" ht="15" x14ac:dyDescent="0.25">
      <c r="A667"/>
      <c r="B667"/>
      <c r="C667"/>
      <c r="D667"/>
      <c r="E667"/>
      <c r="F667"/>
      <c r="G667"/>
      <c r="H667"/>
    </row>
    <row r="668" spans="1:8" ht="15" x14ac:dyDescent="0.25">
      <c r="A668"/>
      <c r="B668"/>
      <c r="C668"/>
      <c r="D668"/>
      <c r="E668"/>
      <c r="F668"/>
      <c r="G668"/>
      <c r="H668"/>
    </row>
    <row r="669" spans="1:8" ht="15" x14ac:dyDescent="0.25">
      <c r="A669"/>
      <c r="B669"/>
      <c r="C669"/>
      <c r="D669"/>
      <c r="E669"/>
      <c r="F669"/>
      <c r="G669"/>
      <c r="H669"/>
    </row>
    <row r="670" spans="1:8" ht="15" x14ac:dyDescent="0.25">
      <c r="A670"/>
      <c r="B670"/>
      <c r="C670"/>
      <c r="D670"/>
      <c r="E670"/>
      <c r="F670"/>
      <c r="G670"/>
      <c r="H670"/>
    </row>
    <row r="671" spans="1:8" ht="15" x14ac:dyDescent="0.25">
      <c r="A671"/>
      <c r="B671"/>
      <c r="C671"/>
      <c r="D671"/>
      <c r="E671"/>
      <c r="F671"/>
      <c r="G671"/>
      <c r="H671"/>
    </row>
    <row r="672" spans="1:8" ht="15" x14ac:dyDescent="0.25">
      <c r="A672"/>
      <c r="B672"/>
      <c r="C672"/>
      <c r="D672"/>
      <c r="E672"/>
      <c r="F672"/>
      <c r="G672"/>
      <c r="H672"/>
    </row>
    <row r="673" spans="1:8" ht="15" x14ac:dyDescent="0.25">
      <c r="A673"/>
      <c r="B673"/>
      <c r="C673"/>
      <c r="D673"/>
      <c r="E673"/>
      <c r="F673"/>
      <c r="G673"/>
      <c r="H673"/>
    </row>
    <row r="674" spans="1:8" ht="15" x14ac:dyDescent="0.25">
      <c r="A674"/>
      <c r="B674"/>
      <c r="C674"/>
      <c r="D674"/>
      <c r="E674"/>
      <c r="F674"/>
      <c r="G674"/>
      <c r="H674"/>
    </row>
    <row r="675" spans="1:8" ht="15" x14ac:dyDescent="0.25">
      <c r="A675"/>
      <c r="B675"/>
      <c r="C675"/>
      <c r="D675"/>
      <c r="E675"/>
      <c r="F675"/>
      <c r="G675"/>
      <c r="H675"/>
    </row>
    <row r="676" spans="1:8" ht="15" x14ac:dyDescent="0.25">
      <c r="A676"/>
      <c r="B676"/>
      <c r="C676"/>
      <c r="D676"/>
      <c r="E676"/>
      <c r="F676"/>
      <c r="G676"/>
      <c r="H676"/>
    </row>
    <row r="677" spans="1:8" ht="15" x14ac:dyDescent="0.25">
      <c r="A677"/>
      <c r="B677"/>
      <c r="C677"/>
      <c r="D677"/>
      <c r="E677"/>
      <c r="F677"/>
      <c r="G677"/>
      <c r="H677"/>
    </row>
    <row r="678" spans="1:8" ht="15" x14ac:dyDescent="0.25">
      <c r="A678"/>
      <c r="B678"/>
      <c r="C678"/>
      <c r="D678"/>
      <c r="E678"/>
      <c r="F678"/>
      <c r="G678"/>
      <c r="H678"/>
    </row>
    <row r="679" spans="1:8" ht="15" x14ac:dyDescent="0.25">
      <c r="A679"/>
      <c r="B679"/>
      <c r="C679"/>
      <c r="D679"/>
      <c r="E679"/>
      <c r="F679"/>
      <c r="G679"/>
      <c r="H679"/>
    </row>
    <row r="680" spans="1:8" ht="15" x14ac:dyDescent="0.25">
      <c r="A680"/>
      <c r="B680"/>
      <c r="C680"/>
      <c r="D680"/>
      <c r="E680"/>
      <c r="F680"/>
      <c r="G680"/>
      <c r="H680"/>
    </row>
    <row r="681" spans="1:8" ht="15" x14ac:dyDescent="0.25">
      <c r="A681"/>
      <c r="B681"/>
      <c r="C681"/>
      <c r="D681"/>
      <c r="E681"/>
      <c r="F681"/>
      <c r="G681"/>
      <c r="H681"/>
    </row>
    <row r="682" spans="1:8" ht="15" x14ac:dyDescent="0.25">
      <c r="A682"/>
      <c r="B682"/>
      <c r="C682"/>
      <c r="D682"/>
      <c r="E682"/>
      <c r="F682"/>
      <c r="G682"/>
      <c r="H682"/>
    </row>
    <row r="683" spans="1:8" ht="15" x14ac:dyDescent="0.25">
      <c r="A683"/>
      <c r="B683"/>
      <c r="C683"/>
      <c r="D683"/>
      <c r="E683"/>
      <c r="F683"/>
      <c r="G683"/>
      <c r="H683"/>
    </row>
    <row r="684" spans="1:8" ht="15" x14ac:dyDescent="0.25">
      <c r="A684"/>
      <c r="B684"/>
      <c r="C684"/>
      <c r="D684"/>
      <c r="E684"/>
      <c r="F684"/>
      <c r="G684"/>
      <c r="H684"/>
    </row>
    <row r="685" spans="1:8" ht="15" x14ac:dyDescent="0.25">
      <c r="A685"/>
      <c r="B685"/>
      <c r="C685"/>
      <c r="D685"/>
      <c r="E685"/>
      <c r="F685"/>
      <c r="G685"/>
      <c r="H685"/>
    </row>
    <row r="686" spans="1:8" ht="15" x14ac:dyDescent="0.25">
      <c r="A686"/>
      <c r="B686"/>
      <c r="C686"/>
      <c r="D686"/>
      <c r="E686"/>
      <c r="F686"/>
      <c r="G686"/>
      <c r="H686"/>
    </row>
    <row r="687" spans="1:8" ht="15" x14ac:dyDescent="0.25">
      <c r="A687"/>
      <c r="B687"/>
      <c r="C687"/>
      <c r="D687"/>
      <c r="E687"/>
      <c r="F687"/>
      <c r="G687"/>
      <c r="H687"/>
    </row>
    <row r="688" spans="1:8" ht="15" x14ac:dyDescent="0.25">
      <c r="A688"/>
      <c r="B688"/>
      <c r="C688"/>
      <c r="D688"/>
      <c r="E688"/>
      <c r="F688"/>
      <c r="G688"/>
      <c r="H688"/>
    </row>
    <row r="689" spans="1:8" ht="15" x14ac:dyDescent="0.25">
      <c r="A689"/>
      <c r="B689"/>
      <c r="C689"/>
      <c r="D689"/>
      <c r="E689"/>
      <c r="F689"/>
      <c r="G689"/>
      <c r="H689"/>
    </row>
    <row r="690" spans="1:8" ht="15" x14ac:dyDescent="0.25">
      <c r="A690"/>
      <c r="B690"/>
      <c r="C690"/>
      <c r="D690"/>
      <c r="E690"/>
      <c r="F690"/>
      <c r="G690"/>
      <c r="H690"/>
    </row>
    <row r="691" spans="1:8" ht="15" x14ac:dyDescent="0.25">
      <c r="A691"/>
      <c r="B691"/>
      <c r="C691"/>
      <c r="D691"/>
      <c r="E691"/>
      <c r="F691"/>
      <c r="G691"/>
      <c r="H691"/>
    </row>
    <row r="692" spans="1:8" ht="15" x14ac:dyDescent="0.25">
      <c r="A692"/>
      <c r="B692"/>
      <c r="C692"/>
      <c r="D692"/>
      <c r="E692"/>
      <c r="F692"/>
      <c r="G692"/>
      <c r="H692"/>
    </row>
    <row r="693" spans="1:8" ht="15" x14ac:dyDescent="0.25">
      <c r="A693"/>
      <c r="B693"/>
      <c r="C693"/>
      <c r="D693"/>
      <c r="E693"/>
      <c r="F693"/>
      <c r="G693"/>
      <c r="H693"/>
    </row>
    <row r="694" spans="1:8" ht="15" x14ac:dyDescent="0.25">
      <c r="A694"/>
      <c r="B694"/>
      <c r="C694"/>
      <c r="D694"/>
      <c r="E694"/>
      <c r="F694"/>
      <c r="G694"/>
      <c r="H694"/>
    </row>
    <row r="695" spans="1:8" ht="15" x14ac:dyDescent="0.25">
      <c r="A695"/>
      <c r="B695"/>
      <c r="C695"/>
      <c r="D695"/>
      <c r="E695"/>
      <c r="F695"/>
      <c r="G695"/>
      <c r="H695"/>
    </row>
    <row r="696" spans="1:8" ht="15" x14ac:dyDescent="0.25">
      <c r="A696"/>
      <c r="B696"/>
      <c r="C696"/>
      <c r="D696"/>
      <c r="E696"/>
      <c r="F696"/>
      <c r="G696"/>
      <c r="H696"/>
    </row>
    <row r="697" spans="1:8" ht="15" x14ac:dyDescent="0.25">
      <c r="A697"/>
      <c r="B697"/>
      <c r="C697"/>
      <c r="D697"/>
      <c r="E697"/>
      <c r="F697"/>
      <c r="G697"/>
      <c r="H697"/>
    </row>
    <row r="698" spans="1:8" ht="15" x14ac:dyDescent="0.25">
      <c r="A698"/>
      <c r="B698"/>
      <c r="C698"/>
      <c r="D698"/>
      <c r="E698"/>
      <c r="F698"/>
      <c r="G698"/>
      <c r="H698"/>
    </row>
    <row r="699" spans="1:8" ht="15" x14ac:dyDescent="0.25">
      <c r="A699"/>
      <c r="B699"/>
      <c r="C699"/>
      <c r="D699"/>
      <c r="E699"/>
      <c r="F699"/>
      <c r="G699"/>
      <c r="H699"/>
    </row>
    <row r="700" spans="1:8" ht="15" x14ac:dyDescent="0.25">
      <c r="A700"/>
      <c r="B700"/>
      <c r="C700"/>
      <c r="D700"/>
      <c r="E700"/>
      <c r="F700"/>
      <c r="G700"/>
      <c r="H700"/>
    </row>
    <row r="701" spans="1:8" ht="15" x14ac:dyDescent="0.25">
      <c r="A701"/>
      <c r="B701"/>
      <c r="C701"/>
      <c r="D701"/>
      <c r="E701"/>
      <c r="F701"/>
      <c r="G701"/>
      <c r="H701"/>
    </row>
    <row r="702" spans="1:8" ht="15" x14ac:dyDescent="0.25">
      <c r="A702"/>
      <c r="B702"/>
      <c r="C702"/>
      <c r="D702"/>
      <c r="E702"/>
      <c r="F702"/>
      <c r="G702"/>
      <c r="H702"/>
    </row>
    <row r="703" spans="1:8" ht="15" x14ac:dyDescent="0.25">
      <c r="A703"/>
      <c r="B703"/>
      <c r="C703"/>
      <c r="D703"/>
      <c r="E703"/>
      <c r="F703"/>
      <c r="G703"/>
      <c r="H703"/>
    </row>
    <row r="704" spans="1:8" ht="15" x14ac:dyDescent="0.25">
      <c r="A704"/>
      <c r="B704"/>
      <c r="C704"/>
      <c r="D704"/>
      <c r="E704"/>
      <c r="F704"/>
      <c r="G704"/>
      <c r="H704"/>
    </row>
    <row r="705" spans="1:8" ht="15" x14ac:dyDescent="0.25">
      <c r="A705"/>
      <c r="B705"/>
      <c r="C705"/>
      <c r="D705"/>
      <c r="E705"/>
      <c r="F705"/>
      <c r="G705"/>
      <c r="H705"/>
    </row>
    <row r="706" spans="1:8" ht="15" x14ac:dyDescent="0.25">
      <c r="A706"/>
      <c r="B706"/>
      <c r="C706"/>
      <c r="D706"/>
      <c r="E706"/>
      <c r="F706"/>
      <c r="G706"/>
      <c r="H706"/>
    </row>
    <row r="707" spans="1:8" ht="15" x14ac:dyDescent="0.25">
      <c r="A707"/>
      <c r="B707"/>
      <c r="C707"/>
      <c r="D707"/>
      <c r="E707"/>
      <c r="F707"/>
      <c r="G707"/>
      <c r="H707"/>
    </row>
    <row r="708" spans="1:8" ht="15" x14ac:dyDescent="0.25">
      <c r="A708"/>
      <c r="B708"/>
      <c r="C708"/>
      <c r="D708"/>
      <c r="E708"/>
      <c r="F708"/>
      <c r="G708"/>
      <c r="H708"/>
    </row>
    <row r="709" spans="1:8" ht="15" x14ac:dyDescent="0.25">
      <c r="A709"/>
      <c r="B709"/>
      <c r="C709"/>
      <c r="D709"/>
      <c r="E709"/>
      <c r="F709"/>
      <c r="G709"/>
      <c r="H709"/>
    </row>
    <row r="710" spans="1:8" ht="15" x14ac:dyDescent="0.25">
      <c r="A710"/>
      <c r="B710"/>
      <c r="C710"/>
      <c r="D710"/>
      <c r="E710"/>
      <c r="F710"/>
      <c r="G710"/>
      <c r="H710"/>
    </row>
    <row r="711" spans="1:8" ht="15" x14ac:dyDescent="0.25">
      <c r="A711"/>
      <c r="B711"/>
      <c r="C711"/>
      <c r="D711"/>
      <c r="E711"/>
      <c r="F711"/>
      <c r="G711"/>
      <c r="H711"/>
    </row>
    <row r="712" spans="1:8" ht="15" x14ac:dyDescent="0.25">
      <c r="A712"/>
      <c r="B712"/>
      <c r="C712"/>
      <c r="D712"/>
      <c r="E712"/>
      <c r="F712"/>
      <c r="G712"/>
      <c r="H712"/>
    </row>
    <row r="713" spans="1:8" ht="15" x14ac:dyDescent="0.25">
      <c r="A713"/>
      <c r="B713"/>
      <c r="C713"/>
      <c r="D713"/>
      <c r="E713"/>
      <c r="F713"/>
      <c r="G713"/>
      <c r="H713"/>
    </row>
    <row r="714" spans="1:8" ht="15" x14ac:dyDescent="0.25">
      <c r="A714"/>
      <c r="B714"/>
      <c r="C714"/>
      <c r="D714"/>
      <c r="E714"/>
      <c r="F714"/>
      <c r="G714"/>
      <c r="H714"/>
    </row>
    <row r="715" spans="1:8" ht="15" x14ac:dyDescent="0.25">
      <c r="A715"/>
      <c r="B715"/>
      <c r="C715"/>
      <c r="D715"/>
      <c r="E715"/>
      <c r="F715"/>
      <c r="G715"/>
      <c r="H715"/>
    </row>
    <row r="716" spans="1:8" ht="15" x14ac:dyDescent="0.25">
      <c r="A716"/>
      <c r="B716"/>
      <c r="C716"/>
      <c r="D716"/>
      <c r="E716"/>
      <c r="F716"/>
      <c r="G716"/>
      <c r="H716"/>
    </row>
    <row r="717" spans="1:8" ht="15" x14ac:dyDescent="0.25">
      <c r="A717"/>
      <c r="B717"/>
      <c r="C717"/>
      <c r="D717"/>
      <c r="E717"/>
      <c r="F717"/>
      <c r="G717"/>
      <c r="H717"/>
    </row>
    <row r="718" spans="1:8" ht="15" x14ac:dyDescent="0.25">
      <c r="A718"/>
      <c r="B718"/>
      <c r="C718"/>
      <c r="D718"/>
      <c r="E718"/>
      <c r="F718"/>
      <c r="G718"/>
      <c r="H718"/>
    </row>
    <row r="719" spans="1:8" ht="15" x14ac:dyDescent="0.25">
      <c r="A719"/>
      <c r="B719"/>
      <c r="C719"/>
      <c r="D719"/>
      <c r="E719"/>
      <c r="F719"/>
      <c r="G719"/>
      <c r="H719"/>
    </row>
    <row r="720" spans="1:8" ht="15" x14ac:dyDescent="0.25">
      <c r="A720"/>
      <c r="B720"/>
      <c r="C720"/>
      <c r="D720"/>
      <c r="E720"/>
      <c r="F720"/>
      <c r="G720"/>
      <c r="H720"/>
    </row>
    <row r="721" spans="1:8" ht="15" x14ac:dyDescent="0.25">
      <c r="A721"/>
      <c r="B721"/>
      <c r="C721"/>
      <c r="D721"/>
      <c r="E721"/>
      <c r="F721"/>
      <c r="G721"/>
      <c r="H721"/>
    </row>
    <row r="722" spans="1:8" ht="15" x14ac:dyDescent="0.25">
      <c r="A722"/>
      <c r="B722"/>
      <c r="C722"/>
      <c r="D722"/>
      <c r="E722"/>
      <c r="F722"/>
      <c r="G722"/>
      <c r="H722"/>
    </row>
    <row r="723" spans="1:8" ht="15" x14ac:dyDescent="0.25">
      <c r="A723"/>
      <c r="B723"/>
      <c r="C723"/>
      <c r="D723"/>
      <c r="E723"/>
      <c r="F723"/>
      <c r="G723"/>
      <c r="H723"/>
    </row>
    <row r="724" spans="1:8" ht="15" x14ac:dyDescent="0.25">
      <c r="A724"/>
      <c r="B724"/>
      <c r="C724"/>
      <c r="D724"/>
      <c r="E724"/>
      <c r="F724"/>
      <c r="G724"/>
      <c r="H724"/>
    </row>
    <row r="725" spans="1:8" ht="15" x14ac:dyDescent="0.25">
      <c r="A725"/>
      <c r="B725"/>
      <c r="C725"/>
      <c r="D725"/>
      <c r="E725"/>
      <c r="F725"/>
      <c r="G725"/>
      <c r="H725"/>
    </row>
    <row r="726" spans="1:8" ht="15" x14ac:dyDescent="0.25">
      <c r="A726"/>
      <c r="B726"/>
      <c r="C726"/>
      <c r="D726"/>
      <c r="E726"/>
      <c r="F726"/>
      <c r="G726"/>
      <c r="H726"/>
    </row>
    <row r="727" spans="1:8" ht="15" x14ac:dyDescent="0.25">
      <c r="A727"/>
      <c r="B727"/>
      <c r="C727"/>
      <c r="D727"/>
      <c r="E727"/>
      <c r="F727"/>
      <c r="G727"/>
      <c r="H727"/>
    </row>
    <row r="728" spans="1:8" ht="15" x14ac:dyDescent="0.25">
      <c r="A728"/>
      <c r="B728"/>
      <c r="C728"/>
      <c r="D728"/>
      <c r="E728"/>
      <c r="F728"/>
      <c r="G728"/>
      <c r="H728"/>
    </row>
    <row r="729" spans="1:8" ht="15" x14ac:dyDescent="0.25">
      <c r="A729"/>
      <c r="B729"/>
      <c r="C729"/>
      <c r="D729"/>
      <c r="E729"/>
      <c r="F729"/>
      <c r="G729"/>
      <c r="H729"/>
    </row>
    <row r="730" spans="1:8" ht="15" x14ac:dyDescent="0.25">
      <c r="A730"/>
      <c r="B730"/>
      <c r="C730"/>
      <c r="D730"/>
      <c r="E730"/>
      <c r="F730"/>
      <c r="G730"/>
      <c r="H730"/>
    </row>
    <row r="731" spans="1:8" ht="15" x14ac:dyDescent="0.25">
      <c r="A731"/>
      <c r="B731"/>
      <c r="C731"/>
      <c r="D731"/>
      <c r="E731"/>
      <c r="F731"/>
      <c r="G731"/>
      <c r="H731"/>
    </row>
    <row r="732" spans="1:8" ht="15" x14ac:dyDescent="0.25">
      <c r="A732"/>
      <c r="B732"/>
      <c r="C732"/>
      <c r="D732"/>
      <c r="E732"/>
      <c r="F732"/>
      <c r="G732"/>
      <c r="H732"/>
    </row>
    <row r="733" spans="1:8" ht="15" x14ac:dyDescent="0.25">
      <c r="A733"/>
      <c r="B733"/>
      <c r="C733"/>
      <c r="D733"/>
      <c r="E733"/>
      <c r="F733"/>
      <c r="G733"/>
      <c r="H733"/>
    </row>
    <row r="734" spans="1:8" ht="15" x14ac:dyDescent="0.25">
      <c r="A734"/>
      <c r="B734"/>
      <c r="C734"/>
      <c r="D734"/>
      <c r="E734"/>
      <c r="F734"/>
      <c r="G734"/>
      <c r="H734"/>
    </row>
    <row r="735" spans="1:8" ht="15" x14ac:dyDescent="0.25">
      <c r="A735"/>
      <c r="B735"/>
      <c r="C735"/>
      <c r="D735"/>
      <c r="E735"/>
      <c r="F735"/>
      <c r="G735"/>
      <c r="H735"/>
    </row>
    <row r="736" spans="1:8" ht="15" x14ac:dyDescent="0.25">
      <c r="A736"/>
      <c r="B736"/>
      <c r="C736"/>
      <c r="D736"/>
      <c r="E736"/>
      <c r="F736"/>
      <c r="G736"/>
      <c r="H736"/>
    </row>
    <row r="737" spans="1:8" ht="15" x14ac:dyDescent="0.25">
      <c r="A737"/>
      <c r="B737"/>
      <c r="C737"/>
      <c r="D737"/>
      <c r="E737"/>
      <c r="F737"/>
      <c r="G737"/>
      <c r="H737"/>
    </row>
    <row r="738" spans="1:8" ht="15" x14ac:dyDescent="0.25">
      <c r="A738"/>
      <c r="B738"/>
      <c r="C738"/>
      <c r="D738"/>
      <c r="E738"/>
      <c r="F738"/>
      <c r="G738"/>
      <c r="H738"/>
    </row>
    <row r="739" spans="1:8" ht="15" x14ac:dyDescent="0.25">
      <c r="A739"/>
      <c r="B739"/>
      <c r="C739"/>
      <c r="D739"/>
      <c r="E739"/>
      <c r="F739"/>
      <c r="G739"/>
      <c r="H739"/>
    </row>
    <row r="740" spans="1:8" ht="15" x14ac:dyDescent="0.25">
      <c r="A740"/>
      <c r="B740"/>
      <c r="C740"/>
      <c r="D740"/>
      <c r="E740"/>
      <c r="F740"/>
      <c r="G740"/>
      <c r="H740"/>
    </row>
    <row r="741" spans="1:8" ht="15" x14ac:dyDescent="0.25">
      <c r="A741"/>
      <c r="B741"/>
      <c r="C741"/>
      <c r="D741"/>
      <c r="E741"/>
      <c r="F741"/>
      <c r="G741"/>
      <c r="H741"/>
    </row>
    <row r="742" spans="1:8" ht="15" x14ac:dyDescent="0.25">
      <c r="A742"/>
      <c r="B742"/>
      <c r="C742"/>
      <c r="D742"/>
      <c r="E742"/>
      <c r="F742"/>
      <c r="G742"/>
      <c r="H742"/>
    </row>
    <row r="743" spans="1:8" ht="15" x14ac:dyDescent="0.25">
      <c r="A743"/>
      <c r="B743"/>
      <c r="C743"/>
      <c r="D743"/>
      <c r="E743"/>
      <c r="F743"/>
      <c r="G743"/>
      <c r="H743"/>
    </row>
    <row r="744" spans="1:8" ht="15" x14ac:dyDescent="0.25">
      <c r="A744"/>
      <c r="B744"/>
      <c r="C744"/>
      <c r="D744"/>
      <c r="E744"/>
      <c r="F744"/>
      <c r="G744"/>
      <c r="H744"/>
    </row>
    <row r="745" spans="1:8" ht="15" x14ac:dyDescent="0.25">
      <c r="A745"/>
      <c r="B745"/>
      <c r="C745"/>
      <c r="D745"/>
      <c r="E745"/>
      <c r="F745"/>
      <c r="G745"/>
      <c r="H745"/>
    </row>
    <row r="746" spans="1:8" ht="15" x14ac:dyDescent="0.25">
      <c r="A746"/>
      <c r="B746"/>
      <c r="C746"/>
      <c r="D746"/>
      <c r="E746"/>
      <c r="F746"/>
      <c r="G746"/>
      <c r="H746"/>
    </row>
    <row r="747" spans="1:8" ht="15" x14ac:dyDescent="0.25">
      <c r="A747"/>
      <c r="B747"/>
      <c r="C747"/>
      <c r="D747"/>
      <c r="E747"/>
      <c r="F747"/>
      <c r="G747"/>
      <c r="H747"/>
    </row>
    <row r="748" spans="1:8" ht="15" x14ac:dyDescent="0.25">
      <c r="A748"/>
      <c r="B748"/>
      <c r="C748"/>
      <c r="D748"/>
      <c r="E748"/>
      <c r="F748"/>
      <c r="G748"/>
      <c r="H748"/>
    </row>
    <row r="749" spans="1:8" ht="15" x14ac:dyDescent="0.25">
      <c r="A749"/>
      <c r="B749"/>
      <c r="C749"/>
      <c r="D749"/>
      <c r="E749"/>
      <c r="F749"/>
      <c r="G749"/>
      <c r="H749"/>
    </row>
    <row r="750" spans="1:8" ht="15" x14ac:dyDescent="0.25">
      <c r="A750"/>
      <c r="B750"/>
      <c r="C750"/>
      <c r="D750"/>
      <c r="E750"/>
      <c r="F750"/>
      <c r="G750"/>
      <c r="H750"/>
    </row>
    <row r="751" spans="1:8" ht="15" x14ac:dyDescent="0.25">
      <c r="A751"/>
      <c r="B751"/>
      <c r="C751"/>
      <c r="D751"/>
      <c r="E751"/>
      <c r="F751"/>
      <c r="G751"/>
      <c r="H751"/>
    </row>
    <row r="752" spans="1:8" ht="15" x14ac:dyDescent="0.25">
      <c r="A752"/>
      <c r="B752"/>
      <c r="C752"/>
      <c r="D752"/>
      <c r="E752"/>
      <c r="F752"/>
      <c r="G752"/>
      <c r="H752"/>
    </row>
    <row r="753" spans="1:8" ht="15" x14ac:dyDescent="0.25">
      <c r="A753"/>
      <c r="B753"/>
      <c r="C753"/>
      <c r="D753"/>
      <c r="E753"/>
      <c r="F753"/>
      <c r="G753"/>
      <c r="H753"/>
    </row>
    <row r="754" spans="1:8" ht="15" x14ac:dyDescent="0.25">
      <c r="A754"/>
      <c r="B754"/>
      <c r="C754"/>
      <c r="D754"/>
      <c r="E754"/>
      <c r="F754"/>
      <c r="G754"/>
      <c r="H754"/>
    </row>
    <row r="755" spans="1:8" ht="15" x14ac:dyDescent="0.25">
      <c r="A755"/>
      <c r="B755"/>
      <c r="C755"/>
      <c r="D755"/>
      <c r="E755"/>
      <c r="F755"/>
      <c r="G755"/>
      <c r="H755"/>
    </row>
    <row r="756" spans="1:8" ht="15" x14ac:dyDescent="0.25">
      <c r="A756"/>
      <c r="B756"/>
      <c r="C756"/>
      <c r="D756"/>
      <c r="E756"/>
      <c r="F756"/>
      <c r="G756"/>
      <c r="H756"/>
    </row>
    <row r="757" spans="1:8" ht="15" x14ac:dyDescent="0.25">
      <c r="A757"/>
      <c r="B757"/>
      <c r="C757"/>
      <c r="D757"/>
      <c r="E757"/>
      <c r="F757"/>
      <c r="G757"/>
      <c r="H757"/>
    </row>
    <row r="758" spans="1:8" ht="15" x14ac:dyDescent="0.25">
      <c r="A758"/>
      <c r="B758"/>
      <c r="C758"/>
      <c r="D758"/>
      <c r="E758"/>
      <c r="F758"/>
      <c r="G758"/>
      <c r="H758"/>
    </row>
    <row r="759" spans="1:8" ht="15" x14ac:dyDescent="0.25">
      <c r="A759"/>
      <c r="B759"/>
      <c r="C759"/>
      <c r="D759"/>
      <c r="E759"/>
      <c r="F759"/>
      <c r="G759"/>
      <c r="H759"/>
    </row>
    <row r="760" spans="1:8" ht="15" x14ac:dyDescent="0.25">
      <c r="A760"/>
      <c r="B760"/>
      <c r="C760"/>
      <c r="D760"/>
      <c r="E760"/>
      <c r="F760"/>
      <c r="G760"/>
      <c r="H760"/>
    </row>
    <row r="761" spans="1:8" ht="15" x14ac:dyDescent="0.25">
      <c r="A761"/>
      <c r="B761"/>
      <c r="C761"/>
      <c r="D761"/>
      <c r="E761"/>
      <c r="F761"/>
      <c r="G761"/>
      <c r="H761"/>
    </row>
    <row r="762" spans="1:8" ht="15" x14ac:dyDescent="0.25">
      <c r="A762"/>
      <c r="B762"/>
      <c r="C762"/>
      <c r="D762"/>
      <c r="E762"/>
      <c r="F762"/>
      <c r="G762"/>
      <c r="H762"/>
    </row>
    <row r="763" spans="1:8" ht="15" x14ac:dyDescent="0.25">
      <c r="A763"/>
      <c r="B763"/>
      <c r="C763"/>
      <c r="D763"/>
      <c r="E763"/>
      <c r="F763"/>
      <c r="G763"/>
      <c r="H763"/>
    </row>
    <row r="764" spans="1:8" ht="15" x14ac:dyDescent="0.25">
      <c r="A764"/>
      <c r="B764"/>
      <c r="C764"/>
      <c r="D764"/>
      <c r="E764"/>
      <c r="F764"/>
      <c r="G764"/>
      <c r="H764"/>
    </row>
    <row r="765" spans="1:8" ht="15" x14ac:dyDescent="0.25">
      <c r="A765"/>
      <c r="B765"/>
      <c r="C765"/>
      <c r="D765"/>
      <c r="E765"/>
      <c r="F765"/>
      <c r="G765"/>
      <c r="H765"/>
    </row>
    <row r="766" spans="1:8" ht="15" x14ac:dyDescent="0.25">
      <c r="A766"/>
      <c r="B766"/>
      <c r="C766"/>
      <c r="D766"/>
      <c r="E766"/>
      <c r="F766"/>
      <c r="G766"/>
      <c r="H766"/>
    </row>
    <row r="767" spans="1:8" ht="15" x14ac:dyDescent="0.25">
      <c r="A767"/>
      <c r="B767"/>
      <c r="C767"/>
      <c r="D767"/>
      <c r="E767"/>
      <c r="F767"/>
      <c r="G767"/>
      <c r="H767"/>
    </row>
    <row r="768" spans="1:8" ht="15" x14ac:dyDescent="0.25">
      <c r="A768"/>
      <c r="B768"/>
      <c r="C768"/>
      <c r="D768"/>
      <c r="E768"/>
      <c r="F768"/>
      <c r="G768"/>
      <c r="H768"/>
    </row>
    <row r="769" spans="1:8" ht="15" x14ac:dyDescent="0.25">
      <c r="A769"/>
      <c r="B769"/>
      <c r="C769"/>
      <c r="D769"/>
      <c r="E769"/>
      <c r="F769"/>
      <c r="G769"/>
      <c r="H769"/>
    </row>
    <row r="770" spans="1:8" ht="15" x14ac:dyDescent="0.25">
      <c r="A770"/>
      <c r="B770"/>
      <c r="C770"/>
      <c r="D770"/>
      <c r="E770"/>
      <c r="F770"/>
      <c r="G770"/>
      <c r="H770"/>
    </row>
    <row r="771" spans="1:8" ht="15" x14ac:dyDescent="0.25">
      <c r="A771"/>
      <c r="B771"/>
      <c r="C771"/>
      <c r="D771"/>
      <c r="E771"/>
      <c r="F771"/>
      <c r="G771"/>
      <c r="H771"/>
    </row>
    <row r="772" spans="1:8" ht="15" x14ac:dyDescent="0.25">
      <c r="A772"/>
      <c r="B772"/>
      <c r="C772"/>
      <c r="D772"/>
      <c r="E772"/>
      <c r="F772"/>
      <c r="G772"/>
      <c r="H772"/>
    </row>
    <row r="773" spans="1:8" ht="15" x14ac:dyDescent="0.25">
      <c r="A773"/>
      <c r="B773"/>
      <c r="C773"/>
      <c r="D773"/>
      <c r="E773"/>
      <c r="F773"/>
      <c r="G773"/>
      <c r="H773"/>
    </row>
    <row r="774" spans="1:8" ht="15" x14ac:dyDescent="0.25">
      <c r="A774"/>
      <c r="B774"/>
      <c r="C774"/>
      <c r="D774"/>
      <c r="E774"/>
      <c r="F774"/>
      <c r="G774"/>
      <c r="H774"/>
    </row>
    <row r="775" spans="1:8" ht="15" x14ac:dyDescent="0.25">
      <c r="A775"/>
      <c r="B775"/>
      <c r="C775"/>
      <c r="D775"/>
      <c r="E775"/>
      <c r="F775"/>
      <c r="G775"/>
      <c r="H775"/>
    </row>
    <row r="776" spans="1:8" ht="15" x14ac:dyDescent="0.25">
      <c r="A776"/>
      <c r="B776"/>
      <c r="C776"/>
      <c r="D776"/>
      <c r="E776"/>
      <c r="F776"/>
      <c r="G776"/>
      <c r="H776"/>
    </row>
    <row r="777" spans="1:8" ht="15" x14ac:dyDescent="0.25">
      <c r="A777"/>
      <c r="B777"/>
      <c r="C777"/>
      <c r="D777"/>
      <c r="E777"/>
      <c r="F777"/>
      <c r="G777"/>
      <c r="H777"/>
    </row>
    <row r="778" spans="1:8" ht="15" x14ac:dyDescent="0.25">
      <c r="A778"/>
      <c r="B778"/>
      <c r="C778"/>
      <c r="D778"/>
      <c r="E778"/>
      <c r="F778"/>
      <c r="G778"/>
      <c r="H778"/>
    </row>
    <row r="779" spans="1:8" ht="15" x14ac:dyDescent="0.25">
      <c r="A779"/>
      <c r="B779"/>
      <c r="C779"/>
      <c r="D779"/>
      <c r="E779"/>
      <c r="F779"/>
      <c r="G779"/>
      <c r="H779"/>
    </row>
    <row r="780" spans="1:8" ht="15" x14ac:dyDescent="0.25">
      <c r="A780"/>
      <c r="B780"/>
      <c r="C780"/>
      <c r="D780"/>
      <c r="E780"/>
      <c r="F780"/>
      <c r="G780"/>
      <c r="H780"/>
    </row>
    <row r="781" spans="1:8" ht="15" x14ac:dyDescent="0.25">
      <c r="A781"/>
      <c r="B781"/>
      <c r="C781"/>
      <c r="D781"/>
      <c r="E781"/>
      <c r="F781"/>
      <c r="G781"/>
      <c r="H781"/>
    </row>
    <row r="782" spans="1:8" ht="15" x14ac:dyDescent="0.25">
      <c r="A782"/>
      <c r="B782"/>
      <c r="C782"/>
      <c r="D782"/>
      <c r="E782"/>
      <c r="F782"/>
      <c r="G782"/>
      <c r="H782"/>
    </row>
    <row r="783" spans="1:8" ht="15" x14ac:dyDescent="0.25">
      <c r="A783"/>
      <c r="B783"/>
      <c r="C783"/>
      <c r="D783"/>
      <c r="E783"/>
      <c r="F783"/>
      <c r="G783"/>
      <c r="H783"/>
    </row>
    <row r="784" spans="1:8" ht="15" x14ac:dyDescent="0.25">
      <c r="A784"/>
      <c r="B784"/>
      <c r="C784"/>
      <c r="D784"/>
      <c r="E784"/>
      <c r="F784"/>
      <c r="G784"/>
      <c r="H784"/>
    </row>
    <row r="785" spans="1:8" ht="15" x14ac:dyDescent="0.25">
      <c r="A785"/>
      <c r="B785"/>
      <c r="C785"/>
      <c r="D785"/>
      <c r="E785"/>
      <c r="F785"/>
      <c r="G785"/>
      <c r="H785"/>
    </row>
    <row r="786" spans="1:8" ht="15" x14ac:dyDescent="0.25">
      <c r="A786"/>
      <c r="B786"/>
      <c r="C786"/>
      <c r="D786"/>
      <c r="E786"/>
      <c r="F786"/>
      <c r="G786"/>
      <c r="H786"/>
    </row>
    <row r="787" spans="1:8" ht="15" x14ac:dyDescent="0.25">
      <c r="A787"/>
      <c r="B787"/>
      <c r="C787"/>
      <c r="D787"/>
      <c r="E787"/>
      <c r="F787"/>
      <c r="G787"/>
      <c r="H787"/>
    </row>
    <row r="788" spans="1:8" ht="15" x14ac:dyDescent="0.25">
      <c r="A788"/>
      <c r="B788"/>
      <c r="C788"/>
      <c r="D788"/>
      <c r="E788"/>
      <c r="F788"/>
      <c r="G788"/>
      <c r="H788"/>
    </row>
    <row r="789" spans="1:8" ht="15" x14ac:dyDescent="0.25">
      <c r="A789"/>
      <c r="B789"/>
      <c r="C789"/>
      <c r="D789"/>
      <c r="E789"/>
      <c r="F789"/>
      <c r="G789"/>
      <c r="H789"/>
    </row>
    <row r="790" spans="1:8" ht="15" x14ac:dyDescent="0.25">
      <c r="A790"/>
      <c r="B790"/>
      <c r="C790"/>
      <c r="D790"/>
      <c r="E790"/>
      <c r="F790"/>
      <c r="G790"/>
      <c r="H790"/>
    </row>
    <row r="791" spans="1:8" ht="15" x14ac:dyDescent="0.25">
      <c r="A791"/>
      <c r="B791"/>
      <c r="C791"/>
      <c r="D791"/>
      <c r="E791"/>
      <c r="F791"/>
      <c r="G791"/>
      <c r="H791"/>
    </row>
    <row r="792" spans="1:8" ht="15" x14ac:dyDescent="0.25">
      <c r="A792"/>
      <c r="B792"/>
      <c r="C792"/>
      <c r="D792"/>
      <c r="E792"/>
      <c r="F792"/>
      <c r="G792"/>
      <c r="H792"/>
    </row>
    <row r="793" spans="1:8" ht="15" x14ac:dyDescent="0.25">
      <c r="A793"/>
      <c r="B793"/>
      <c r="C793"/>
      <c r="D793"/>
      <c r="E793"/>
      <c r="F793"/>
      <c r="G793"/>
      <c r="H793"/>
    </row>
    <row r="794" spans="1:8" ht="15" x14ac:dyDescent="0.25">
      <c r="A794"/>
      <c r="B794"/>
      <c r="C794"/>
      <c r="D794"/>
      <c r="E794"/>
      <c r="F794"/>
      <c r="G794"/>
      <c r="H794"/>
    </row>
    <row r="795" spans="1:8" ht="15" x14ac:dyDescent="0.25">
      <c r="A795"/>
      <c r="B795"/>
      <c r="C795"/>
      <c r="D795"/>
      <c r="E795"/>
      <c r="F795"/>
      <c r="G795"/>
      <c r="H795"/>
    </row>
    <row r="796" spans="1:8" ht="15" x14ac:dyDescent="0.25">
      <c r="A796"/>
      <c r="B796"/>
      <c r="C796"/>
      <c r="D796"/>
      <c r="E796"/>
      <c r="F796"/>
      <c r="G796"/>
      <c r="H796"/>
    </row>
    <row r="797" spans="1:8" ht="15" x14ac:dyDescent="0.25">
      <c r="A797"/>
      <c r="B797"/>
      <c r="C797"/>
      <c r="D797"/>
      <c r="E797"/>
      <c r="F797"/>
      <c r="G797"/>
      <c r="H797"/>
    </row>
    <row r="798" spans="1:8" ht="15" x14ac:dyDescent="0.25">
      <c r="A798"/>
      <c r="B798"/>
      <c r="C798"/>
      <c r="D798"/>
      <c r="E798"/>
      <c r="F798"/>
      <c r="G798"/>
      <c r="H798"/>
    </row>
    <row r="799" spans="1:8" ht="15" x14ac:dyDescent="0.25">
      <c r="A799"/>
      <c r="B799"/>
      <c r="C799"/>
      <c r="D799"/>
      <c r="E799"/>
      <c r="F799"/>
      <c r="G799"/>
      <c r="H799"/>
    </row>
    <row r="800" spans="1:8" ht="15" x14ac:dyDescent="0.25">
      <c r="A800"/>
      <c r="B800"/>
      <c r="C800"/>
      <c r="D800"/>
      <c r="E800"/>
      <c r="F800"/>
      <c r="G800"/>
      <c r="H800"/>
    </row>
    <row r="801" spans="1:8" ht="15" x14ac:dyDescent="0.25">
      <c r="A801"/>
      <c r="B801"/>
      <c r="C801"/>
      <c r="D801"/>
      <c r="E801"/>
      <c r="F801"/>
      <c r="G801"/>
      <c r="H801"/>
    </row>
    <row r="802" spans="1:8" ht="15" x14ac:dyDescent="0.25">
      <c r="A802"/>
      <c r="B802"/>
      <c r="C802"/>
      <c r="D802"/>
      <c r="E802"/>
      <c r="F802"/>
      <c r="G802"/>
      <c r="H802"/>
    </row>
    <row r="803" spans="1:8" ht="15" x14ac:dyDescent="0.25">
      <c r="A803"/>
      <c r="B803"/>
      <c r="C803"/>
      <c r="D803"/>
      <c r="E803"/>
      <c r="F803"/>
      <c r="G803"/>
      <c r="H803"/>
    </row>
    <row r="804" spans="1:8" ht="15" x14ac:dyDescent="0.25">
      <c r="A804"/>
      <c r="B804"/>
      <c r="C804"/>
      <c r="D804"/>
      <c r="E804"/>
      <c r="F804"/>
      <c r="G804"/>
      <c r="H804"/>
    </row>
    <row r="805" spans="1:8" ht="15" x14ac:dyDescent="0.25">
      <c r="A805"/>
      <c r="B805"/>
      <c r="C805"/>
      <c r="D805"/>
      <c r="E805"/>
      <c r="F805"/>
      <c r="G805"/>
      <c r="H805"/>
    </row>
    <row r="806" spans="1:8" ht="15" x14ac:dyDescent="0.25">
      <c r="A806"/>
      <c r="B806"/>
      <c r="C806"/>
      <c r="D806"/>
      <c r="E806"/>
      <c r="F806"/>
      <c r="G806"/>
      <c r="H806"/>
    </row>
    <row r="807" spans="1:8" ht="15" x14ac:dyDescent="0.25">
      <c r="A807"/>
      <c r="B807"/>
      <c r="C807"/>
      <c r="D807"/>
      <c r="E807"/>
      <c r="F807"/>
      <c r="G807"/>
      <c r="H807"/>
    </row>
    <row r="808" spans="1:8" ht="15" x14ac:dyDescent="0.25">
      <c r="A808"/>
      <c r="B808"/>
      <c r="C808"/>
      <c r="D808"/>
      <c r="E808"/>
      <c r="F808"/>
      <c r="G808"/>
      <c r="H808"/>
    </row>
    <row r="809" spans="1:8" ht="15" x14ac:dyDescent="0.25">
      <c r="A809"/>
      <c r="B809"/>
      <c r="C809"/>
      <c r="D809"/>
      <c r="E809"/>
      <c r="F809"/>
      <c r="G809"/>
      <c r="H809"/>
    </row>
    <row r="810" spans="1:8" ht="15" x14ac:dyDescent="0.25">
      <c r="A810"/>
      <c r="B810"/>
      <c r="C810"/>
      <c r="D810"/>
      <c r="E810"/>
      <c r="F810"/>
      <c r="G810"/>
      <c r="H810"/>
    </row>
    <row r="811" spans="1:8" ht="15" x14ac:dyDescent="0.25">
      <c r="A811"/>
      <c r="B811"/>
      <c r="C811"/>
      <c r="D811"/>
      <c r="E811"/>
      <c r="F811"/>
      <c r="G811"/>
      <c r="H811"/>
    </row>
    <row r="812" spans="1:8" ht="15" x14ac:dyDescent="0.25">
      <c r="A812"/>
      <c r="B812"/>
      <c r="C812"/>
      <c r="D812"/>
      <c r="E812"/>
      <c r="F812"/>
      <c r="G812"/>
      <c r="H812"/>
    </row>
    <row r="813" spans="1:8" ht="15" x14ac:dyDescent="0.25">
      <c r="A813"/>
      <c r="B813"/>
      <c r="C813"/>
      <c r="D813"/>
      <c r="E813"/>
      <c r="F813"/>
      <c r="G813"/>
      <c r="H813"/>
    </row>
    <row r="814" spans="1:8" ht="15" x14ac:dyDescent="0.25">
      <c r="A814"/>
      <c r="B814"/>
      <c r="C814"/>
      <c r="D814"/>
      <c r="E814"/>
      <c r="F814"/>
      <c r="G814"/>
      <c r="H814"/>
    </row>
    <row r="815" spans="1:8" ht="15" x14ac:dyDescent="0.25">
      <c r="A815"/>
      <c r="B815"/>
      <c r="C815"/>
      <c r="D815"/>
      <c r="E815"/>
      <c r="F815"/>
      <c r="G815"/>
      <c r="H815"/>
    </row>
    <row r="816" spans="1:8" ht="15" x14ac:dyDescent="0.25">
      <c r="A816"/>
      <c r="B816"/>
      <c r="C816"/>
      <c r="D816"/>
      <c r="E816"/>
      <c r="F816"/>
      <c r="G816"/>
      <c r="H816"/>
    </row>
    <row r="817" spans="1:8" ht="15" x14ac:dyDescent="0.25">
      <c r="A817"/>
      <c r="B817"/>
      <c r="C817"/>
      <c r="D817"/>
      <c r="E817"/>
      <c r="F817"/>
      <c r="G817"/>
      <c r="H817"/>
    </row>
    <row r="818" spans="1:8" ht="15" x14ac:dyDescent="0.25">
      <c r="A818"/>
      <c r="B818"/>
      <c r="C818"/>
      <c r="D818"/>
      <c r="E818"/>
      <c r="F818"/>
      <c r="G818"/>
      <c r="H818"/>
    </row>
    <row r="819" spans="1:8" ht="15" x14ac:dyDescent="0.25">
      <c r="A819"/>
      <c r="B819"/>
      <c r="C819"/>
      <c r="D819"/>
      <c r="E819"/>
      <c r="F819"/>
      <c r="G819"/>
      <c r="H819"/>
    </row>
    <row r="820" spans="1:8" ht="15" x14ac:dyDescent="0.25">
      <c r="A820"/>
      <c r="B820"/>
      <c r="C820"/>
      <c r="D820"/>
      <c r="E820"/>
      <c r="F820"/>
      <c r="G820"/>
      <c r="H820"/>
    </row>
    <row r="821" spans="1:8" ht="15" x14ac:dyDescent="0.25">
      <c r="A821"/>
      <c r="B821"/>
      <c r="C821"/>
      <c r="D821"/>
      <c r="E821"/>
      <c r="F821"/>
      <c r="G821"/>
      <c r="H821"/>
    </row>
    <row r="822" spans="1:8" ht="15" x14ac:dyDescent="0.25">
      <c r="A822"/>
      <c r="B822"/>
      <c r="C822"/>
      <c r="D822"/>
      <c r="E822"/>
      <c r="F822"/>
      <c r="G822"/>
      <c r="H822"/>
    </row>
    <row r="823" spans="1:8" ht="15" x14ac:dyDescent="0.25">
      <c r="A823"/>
      <c r="B823"/>
      <c r="C823"/>
      <c r="D823"/>
      <c r="E823"/>
      <c r="F823"/>
      <c r="G823"/>
      <c r="H823"/>
    </row>
    <row r="824" spans="1:8" ht="15" x14ac:dyDescent="0.25">
      <c r="A824"/>
      <c r="B824"/>
      <c r="C824"/>
      <c r="D824"/>
      <c r="E824"/>
      <c r="F824"/>
      <c r="G824"/>
      <c r="H824"/>
    </row>
    <row r="825" spans="1:8" ht="15" x14ac:dyDescent="0.25">
      <c r="A825"/>
      <c r="B825"/>
      <c r="C825"/>
    </row>
    <row r="826" spans="1:8" ht="15" x14ac:dyDescent="0.25">
      <c r="A826"/>
      <c r="B826"/>
      <c r="C826"/>
    </row>
    <row r="827" spans="1:8" ht="15" x14ac:dyDescent="0.25">
      <c r="A827"/>
      <c r="B827"/>
      <c r="C827"/>
    </row>
    <row r="828" spans="1:8" ht="15" x14ac:dyDescent="0.25">
      <c r="A828"/>
      <c r="B828"/>
      <c r="C828"/>
    </row>
    <row r="829" spans="1:8" ht="15" x14ac:dyDescent="0.25">
      <c r="A829"/>
      <c r="B829"/>
      <c r="C829"/>
    </row>
    <row r="830" spans="1:8" ht="15" x14ac:dyDescent="0.25">
      <c r="A830"/>
      <c r="B830"/>
      <c r="C830"/>
    </row>
    <row r="831" spans="1:8" ht="15" x14ac:dyDescent="0.25">
      <c r="A831"/>
      <c r="B831"/>
      <c r="C831"/>
    </row>
    <row r="832" spans="1:8" ht="15" x14ac:dyDescent="0.25">
      <c r="A832"/>
      <c r="B832"/>
      <c r="C832"/>
    </row>
    <row r="833" spans="1:3" ht="15" x14ac:dyDescent="0.25">
      <c r="A833"/>
      <c r="B833"/>
      <c r="C833"/>
    </row>
    <row r="834" spans="1:3" ht="15" x14ac:dyDescent="0.25">
      <c r="A834"/>
      <c r="B834"/>
      <c r="C834"/>
    </row>
    <row r="835" spans="1:3" ht="15" x14ac:dyDescent="0.25">
      <c r="A835"/>
      <c r="B835"/>
      <c r="C835"/>
    </row>
    <row r="836" spans="1:3" ht="15" x14ac:dyDescent="0.25">
      <c r="A836"/>
      <c r="B836"/>
      <c r="C836"/>
    </row>
    <row r="837" spans="1:3" ht="15" x14ac:dyDescent="0.25">
      <c r="A837"/>
      <c r="B837"/>
      <c r="C837"/>
    </row>
    <row r="838" spans="1:3" ht="15" x14ac:dyDescent="0.25">
      <c r="A838"/>
      <c r="B838"/>
      <c r="C838"/>
    </row>
    <row r="839" spans="1:3" ht="15" x14ac:dyDescent="0.25">
      <c r="A839"/>
      <c r="B839"/>
      <c r="C839"/>
    </row>
    <row r="840" spans="1:3" ht="15" x14ac:dyDescent="0.25">
      <c r="A840"/>
      <c r="B840"/>
      <c r="C840"/>
    </row>
    <row r="841" spans="1:3" ht="15" x14ac:dyDescent="0.25">
      <c r="A841"/>
      <c r="B841"/>
      <c r="C841"/>
    </row>
    <row r="842" spans="1:3" ht="15" x14ac:dyDescent="0.25">
      <c r="A842"/>
      <c r="B842"/>
      <c r="C842"/>
    </row>
    <row r="843" spans="1:3" ht="15" x14ac:dyDescent="0.25">
      <c r="A843"/>
      <c r="B843"/>
      <c r="C843"/>
    </row>
    <row r="844" spans="1:3" ht="15" x14ac:dyDescent="0.25">
      <c r="A844"/>
      <c r="B844"/>
      <c r="C844"/>
    </row>
    <row r="845" spans="1:3" ht="15" x14ac:dyDescent="0.25">
      <c r="A845"/>
      <c r="B845"/>
      <c r="C845"/>
    </row>
    <row r="846" spans="1:3" ht="15" x14ac:dyDescent="0.25">
      <c r="A846"/>
      <c r="B846"/>
      <c r="C846"/>
    </row>
    <row r="847" spans="1:3" ht="15" x14ac:dyDescent="0.25">
      <c r="A847"/>
      <c r="B847"/>
      <c r="C847"/>
    </row>
    <row r="848" spans="1:3" ht="15" x14ac:dyDescent="0.25">
      <c r="A848"/>
      <c r="B848"/>
      <c r="C848"/>
    </row>
    <row r="849" spans="1:3" ht="15" x14ac:dyDescent="0.25">
      <c r="A849"/>
      <c r="B849"/>
      <c r="C849"/>
    </row>
    <row r="850" spans="1:3" ht="15" x14ac:dyDescent="0.25">
      <c r="A850"/>
      <c r="B850"/>
      <c r="C850"/>
    </row>
    <row r="851" spans="1:3" ht="15" x14ac:dyDescent="0.25">
      <c r="A851"/>
      <c r="B851"/>
      <c r="C851"/>
    </row>
    <row r="852" spans="1:3" ht="15" x14ac:dyDescent="0.25">
      <c r="A852"/>
      <c r="B852"/>
      <c r="C852"/>
    </row>
    <row r="853" spans="1:3" ht="15" x14ac:dyDescent="0.25">
      <c r="A853"/>
      <c r="B853"/>
      <c r="C853"/>
    </row>
    <row r="854" spans="1:3" ht="15" x14ac:dyDescent="0.25">
      <c r="A854"/>
      <c r="B854"/>
      <c r="C854"/>
    </row>
    <row r="855" spans="1:3" ht="15" x14ac:dyDescent="0.25">
      <c r="A855"/>
      <c r="B855"/>
      <c r="C855"/>
    </row>
    <row r="856" spans="1:3" ht="15" x14ac:dyDescent="0.25">
      <c r="A856"/>
      <c r="B856"/>
      <c r="C856"/>
    </row>
    <row r="857" spans="1:3" ht="15" x14ac:dyDescent="0.25">
      <c r="A857"/>
      <c r="B857"/>
      <c r="C857"/>
    </row>
    <row r="858" spans="1:3" ht="15" x14ac:dyDescent="0.25">
      <c r="A858"/>
      <c r="B858"/>
      <c r="C858"/>
    </row>
    <row r="859" spans="1:3" ht="15" x14ac:dyDescent="0.25">
      <c r="A859"/>
      <c r="B859"/>
      <c r="C859"/>
    </row>
    <row r="860" spans="1:3" ht="15" x14ac:dyDescent="0.25">
      <c r="A860"/>
      <c r="B860"/>
      <c r="C860"/>
    </row>
    <row r="861" spans="1:3" ht="15" x14ac:dyDescent="0.25">
      <c r="A861"/>
      <c r="B861"/>
      <c r="C861"/>
    </row>
    <row r="862" spans="1:3" ht="15" x14ac:dyDescent="0.25">
      <c r="A862"/>
      <c r="B862"/>
      <c r="C862"/>
    </row>
    <row r="863" spans="1:3" ht="15" x14ac:dyDescent="0.25">
      <c r="A863"/>
      <c r="B863"/>
      <c r="C863"/>
    </row>
    <row r="864" spans="1:3" ht="15" x14ac:dyDescent="0.25">
      <c r="A864"/>
      <c r="B864"/>
      <c r="C864"/>
    </row>
    <row r="865" spans="1:3" ht="15" x14ac:dyDescent="0.25">
      <c r="A865"/>
      <c r="B865"/>
      <c r="C865"/>
    </row>
    <row r="866" spans="1:3" ht="15" x14ac:dyDescent="0.25">
      <c r="A866"/>
      <c r="B866"/>
      <c r="C866"/>
    </row>
  </sheetData>
  <sheetProtection password="B96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836"/>
  <sheetViews>
    <sheetView tabSelected="1" zoomScale="80" zoomScaleNormal="80" workbookViewId="0">
      <selection activeCell="B34" sqref="B34"/>
    </sheetView>
  </sheetViews>
  <sheetFormatPr defaultColWidth="11.42578125" defaultRowHeight="18" x14ac:dyDescent="0.25"/>
  <cols>
    <col min="1" max="1" width="50.28515625" style="1" customWidth="1"/>
    <col min="2" max="2" width="49.7109375" style="1" customWidth="1"/>
    <col min="3" max="3" width="17.85546875" style="1" customWidth="1"/>
    <col min="4" max="4" width="7.5703125" style="1" customWidth="1"/>
    <col min="5" max="5" width="13.5703125" style="1" bestFit="1" customWidth="1"/>
    <col min="6" max="7" width="7.42578125" style="1" customWidth="1"/>
    <col min="8" max="8" width="16.140625" style="1" customWidth="1"/>
    <col min="9" max="9" width="20" style="2" customWidth="1"/>
    <col min="10" max="10" width="24.5703125" style="2" customWidth="1"/>
    <col min="11" max="11" width="22" style="3" customWidth="1"/>
    <col min="12" max="12" width="26.85546875" style="63" customWidth="1"/>
    <col min="13" max="13" width="23.28515625" style="1" customWidth="1"/>
    <col min="14" max="14" width="21.5703125" style="1" customWidth="1"/>
    <col min="15" max="15" width="24.5703125" style="63" bestFit="1" customWidth="1"/>
    <col min="16" max="16" width="19.42578125" style="1" customWidth="1"/>
    <col min="17" max="17" width="52.42578125" style="1" customWidth="1"/>
    <col min="18" max="18" width="18.85546875" style="76" customWidth="1"/>
    <col min="19" max="19" width="17.140625" style="1" hidden="1" customWidth="1"/>
    <col min="20" max="20" width="21.42578125" style="1" hidden="1" customWidth="1"/>
    <col min="21" max="21" width="64.5703125" style="1" hidden="1" customWidth="1"/>
    <col min="22" max="22" width="20.85546875" style="1" hidden="1" customWidth="1"/>
    <col min="23" max="23" width="0" style="1" hidden="1" customWidth="1"/>
    <col min="24" max="24" width="52.28515625" style="1" hidden="1" customWidth="1"/>
    <col min="25" max="25" width="17.7109375" style="1" customWidth="1"/>
    <col min="26" max="16384" width="11.42578125" style="1"/>
  </cols>
  <sheetData>
    <row r="1" spans="1:24" ht="18.75" thickBot="1" x14ac:dyDescent="0.3"/>
    <row r="2" spans="1:24" x14ac:dyDescent="0.25">
      <c r="A2" s="4" t="s">
        <v>0</v>
      </c>
      <c r="N2" s="5" t="s">
        <v>1</v>
      </c>
      <c r="O2" s="6">
        <v>41675</v>
      </c>
    </row>
    <row r="3" spans="1:24" x14ac:dyDescent="0.25">
      <c r="A3" s="92"/>
      <c r="N3" s="8" t="s">
        <v>2</v>
      </c>
      <c r="O3" s="9" t="s">
        <v>1710</v>
      </c>
    </row>
    <row r="4" spans="1:24" ht="20.25" x14ac:dyDescent="0.3">
      <c r="A4" s="92"/>
      <c r="B4" s="10"/>
      <c r="C4" s="10"/>
      <c r="D4" s="10"/>
      <c r="E4" s="10"/>
      <c r="F4" s="10"/>
      <c r="G4" s="10"/>
      <c r="H4" s="10"/>
      <c r="I4" s="11"/>
      <c r="J4" s="11"/>
      <c r="K4" s="10"/>
      <c r="N4" s="8" t="s">
        <v>3</v>
      </c>
      <c r="O4" s="12">
        <v>1</v>
      </c>
    </row>
    <row r="5" spans="1:24" ht="18.75" thickBot="1" x14ac:dyDescent="0.3">
      <c r="A5" s="92"/>
      <c r="B5" s="13"/>
      <c r="C5" s="13"/>
      <c r="D5" s="13"/>
      <c r="E5" s="13"/>
      <c r="F5" s="13"/>
      <c r="G5" s="13"/>
      <c r="H5" s="13"/>
      <c r="I5" s="14"/>
      <c r="J5" s="14"/>
      <c r="K5" s="15"/>
      <c r="N5" s="16" t="s">
        <v>4</v>
      </c>
      <c r="O5" s="17">
        <v>14</v>
      </c>
    </row>
    <row r="6" spans="1:24" ht="20.25" x14ac:dyDescent="0.3">
      <c r="A6" s="93" t="s">
        <v>1196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24" x14ac:dyDescent="0.25">
      <c r="A7" s="94" t="s">
        <v>5</v>
      </c>
      <c r="B7" s="94"/>
      <c r="C7" s="13"/>
      <c r="D7" s="13"/>
      <c r="E7" s="13"/>
      <c r="F7" s="13"/>
      <c r="G7" s="13"/>
      <c r="H7" s="13"/>
      <c r="I7" s="14"/>
      <c r="J7" s="14"/>
      <c r="K7" s="15"/>
    </row>
    <row r="8" spans="1:24" ht="18.75" thickBot="1" x14ac:dyDescent="0.3"/>
    <row r="9" spans="1:24" x14ac:dyDescent="0.25">
      <c r="C9" s="18"/>
      <c r="D9" s="95" t="s">
        <v>6</v>
      </c>
      <c r="E9" s="96"/>
      <c r="F9" s="96"/>
      <c r="G9" s="97"/>
      <c r="H9" s="18"/>
      <c r="I9" s="19"/>
      <c r="J9" s="19"/>
      <c r="K9" s="18"/>
    </row>
    <row r="10" spans="1:24" ht="128.25" x14ac:dyDescent="0.25">
      <c r="A10" s="20" t="s">
        <v>7</v>
      </c>
      <c r="B10" s="20" t="s">
        <v>8</v>
      </c>
      <c r="C10" s="21" t="s">
        <v>9</v>
      </c>
      <c r="D10" s="22" t="s">
        <v>10</v>
      </c>
      <c r="E10" s="22" t="s">
        <v>11</v>
      </c>
      <c r="F10" s="22" t="s">
        <v>12</v>
      </c>
      <c r="G10" s="22" t="s">
        <v>13</v>
      </c>
      <c r="H10" s="21" t="s">
        <v>14</v>
      </c>
      <c r="I10" s="23" t="s">
        <v>15</v>
      </c>
      <c r="J10" s="23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4" t="s">
        <v>21</v>
      </c>
      <c r="P10" s="66" t="s">
        <v>1207</v>
      </c>
      <c r="Q10" s="80" t="s">
        <v>1214</v>
      </c>
      <c r="R10" s="21" t="s">
        <v>1274</v>
      </c>
      <c r="S10" s="25"/>
      <c r="T10" s="25"/>
      <c r="U10" s="25"/>
      <c r="V10" s="25"/>
    </row>
    <row r="11" spans="1:24" x14ac:dyDescent="0.25">
      <c r="A11" s="34" t="s">
        <v>40</v>
      </c>
      <c r="B11" s="26" t="s">
        <v>43</v>
      </c>
      <c r="C11" s="36" t="s">
        <v>24</v>
      </c>
      <c r="D11" s="26">
        <f>ROUND(Tabla13[[#This Row],[CANTIDAD TOTAL]]/4,0)</f>
        <v>48</v>
      </c>
      <c r="E11" s="26">
        <f>ROUND(Tabla13[[#This Row],[CANTIDAD TOTAL]]/4,0)</f>
        <v>48</v>
      </c>
      <c r="F11" s="26">
        <f>ROUND(Tabla13[[#This Row],[CANTIDAD TOTAL]]/4,0)</f>
        <v>48</v>
      </c>
      <c r="G11" s="26">
        <f>Tabla13[[#This Row],[CANTIDAD TOTAL]]-Tabla13[[#This Row],[PRIMER TRIMESTRE]]-Tabla13[[#This Row],[SEGUNDO TRIMESTRE]]-Tabla13[[#This Row],[TERCER TRIMESTRE]]</f>
        <v>48</v>
      </c>
      <c r="H11" s="26">
        <v>192</v>
      </c>
      <c r="I11" s="27">
        <v>2344.66</v>
      </c>
      <c r="J11" s="27">
        <f>Tabla13[[#This Row],[CANTIDAD TOTAL]]*Tabla13[[#This Row],[PRECIO UNITARIO ESTIMADO]]</f>
        <v>450174.71999999997</v>
      </c>
      <c r="K11" s="34"/>
      <c r="L11" s="36" t="s">
        <v>39</v>
      </c>
      <c r="M11" s="26" t="s">
        <v>1709</v>
      </c>
      <c r="N11" s="26"/>
      <c r="O11" s="36" t="s">
        <v>1208</v>
      </c>
      <c r="P11" s="65"/>
      <c r="Q11" s="79" t="s">
        <v>1246</v>
      </c>
      <c r="R11" s="83">
        <v>1</v>
      </c>
      <c r="U11" s="29"/>
      <c r="X11" s="30"/>
    </row>
    <row r="12" spans="1:24" s="7" customFormat="1" x14ac:dyDescent="0.25">
      <c r="A12" s="34" t="s">
        <v>40</v>
      </c>
      <c r="B12" s="26" t="s">
        <v>45</v>
      </c>
      <c r="C12" s="36" t="s">
        <v>24</v>
      </c>
      <c r="D12" s="26">
        <f>ROUND(Tabla13[[#This Row],[CANTIDAD TOTAL]]/4,0)</f>
        <v>1</v>
      </c>
      <c r="E12" s="26">
        <v>0</v>
      </c>
      <c r="F12" s="26">
        <f>ROUND(Tabla13[[#This Row],[CANTIDAD TOTAL]]/4,0)</f>
        <v>1</v>
      </c>
      <c r="G12" s="26">
        <f>Tabla13[[#This Row],[CANTIDAD TOTAL]]-Tabla13[[#This Row],[PRIMER TRIMESTRE]]-Tabla13[[#This Row],[SEGUNDO TRIMESTRE]]-Tabla13[[#This Row],[TERCER TRIMESTRE]]</f>
        <v>0</v>
      </c>
      <c r="H12" s="26">
        <v>2</v>
      </c>
      <c r="I12" s="27">
        <v>638</v>
      </c>
      <c r="J12" s="27">
        <f>Tabla13[[#This Row],[CANTIDAD TOTAL]]*Tabla13[[#This Row],[PRECIO UNITARIO ESTIMADO]]</f>
        <v>1276</v>
      </c>
      <c r="K12" s="34"/>
      <c r="L12" s="36" t="s">
        <v>39</v>
      </c>
      <c r="M12" s="26" t="s">
        <v>1709</v>
      </c>
      <c r="N12" s="26"/>
      <c r="O12" s="36" t="s">
        <v>1208</v>
      </c>
      <c r="P12" s="65"/>
      <c r="Q12" s="79" t="s">
        <v>1246</v>
      </c>
      <c r="R12" s="83">
        <v>2</v>
      </c>
      <c r="U12" s="29"/>
      <c r="X12" s="30"/>
    </row>
    <row r="13" spans="1:24" s="43" customFormat="1" x14ac:dyDescent="0.25">
      <c r="A13" s="34" t="s">
        <v>80</v>
      </c>
      <c r="B13" s="26" t="s">
        <v>392</v>
      </c>
      <c r="C13" s="36" t="s">
        <v>24</v>
      </c>
      <c r="D13" s="26">
        <f>ROUND(Tabla13[[#This Row],[CANTIDAD TOTAL]]/4,0)</f>
        <v>76</v>
      </c>
      <c r="E13" s="26">
        <f>ROUND(Tabla13[[#This Row],[CANTIDAD TOTAL]]/4,0)</f>
        <v>76</v>
      </c>
      <c r="F13" s="26">
        <f>ROUND(Tabla13[[#This Row],[CANTIDAD TOTAL]]/4,0)</f>
        <v>76</v>
      </c>
      <c r="G13" s="26">
        <f>Tabla13[[#This Row],[CANTIDAD TOTAL]]-Tabla13[[#This Row],[PRIMER TRIMESTRE]]-Tabla13[[#This Row],[SEGUNDO TRIMESTRE]]-Tabla13[[#This Row],[TERCER TRIMESTRE]]</f>
        <v>76</v>
      </c>
      <c r="H13" s="26">
        <v>304</v>
      </c>
      <c r="I13" s="27">
        <v>88.5</v>
      </c>
      <c r="J13" s="27">
        <f>Tabla13[[#This Row],[CANTIDAD TOTAL]]*Tabla13[[#This Row],[PRECIO UNITARIO ESTIMADO]]</f>
        <v>26904</v>
      </c>
      <c r="K13" s="34"/>
      <c r="L13" s="36" t="s">
        <v>42</v>
      </c>
      <c r="M13" s="26" t="s">
        <v>1709</v>
      </c>
      <c r="N13" s="26"/>
      <c r="O13" s="36" t="s">
        <v>1213</v>
      </c>
      <c r="P13" s="65"/>
      <c r="Q13" s="79" t="s">
        <v>1217</v>
      </c>
      <c r="R13" s="83">
        <v>3</v>
      </c>
      <c r="U13" s="29"/>
      <c r="X13" s="30"/>
    </row>
    <row r="14" spans="1:24" x14ac:dyDescent="0.25">
      <c r="A14" s="34" t="s">
        <v>80</v>
      </c>
      <c r="B14" s="26" t="s">
        <v>394</v>
      </c>
      <c r="C14" s="36" t="s">
        <v>24</v>
      </c>
      <c r="D14" s="26">
        <f>ROUND(Tabla13[[#This Row],[CANTIDAD TOTAL]]/4,0)</f>
        <v>22</v>
      </c>
      <c r="E14" s="26">
        <f>ROUND(Tabla13[[#This Row],[CANTIDAD TOTAL]]/4,0)</f>
        <v>22</v>
      </c>
      <c r="F14" s="26">
        <f>ROUND(Tabla13[[#This Row],[CANTIDAD TOTAL]]/4,0)</f>
        <v>22</v>
      </c>
      <c r="G14" s="26">
        <f>Tabla13[[#This Row],[CANTIDAD TOTAL]]-Tabla13[[#This Row],[PRIMER TRIMESTRE]]-Tabla13[[#This Row],[SEGUNDO TRIMESTRE]]-Tabla13[[#This Row],[TERCER TRIMESTRE]]</f>
        <v>23</v>
      </c>
      <c r="H14" s="26">
        <v>89</v>
      </c>
      <c r="I14" s="27">
        <v>120</v>
      </c>
      <c r="J14" s="27">
        <f>Tabla13[[#This Row],[CANTIDAD TOTAL]]*Tabla13[[#This Row],[PRECIO UNITARIO ESTIMADO]]</f>
        <v>10680</v>
      </c>
      <c r="K14" s="34"/>
      <c r="L14" s="36" t="s">
        <v>42</v>
      </c>
      <c r="M14" s="26" t="s">
        <v>1709</v>
      </c>
      <c r="N14" s="26"/>
      <c r="O14" s="36" t="s">
        <v>1213</v>
      </c>
      <c r="P14" s="65"/>
      <c r="Q14" s="79" t="s">
        <v>1217</v>
      </c>
      <c r="R14" s="83">
        <v>4</v>
      </c>
      <c r="U14" s="29"/>
      <c r="X14" s="30"/>
    </row>
    <row r="15" spans="1:24" s="7" customFormat="1" x14ac:dyDescent="0.25">
      <c r="A15" s="34" t="s">
        <v>80</v>
      </c>
      <c r="B15" s="26" t="s">
        <v>396</v>
      </c>
      <c r="C15" s="36" t="s">
        <v>24</v>
      </c>
      <c r="D15" s="26">
        <f>ROUND(Tabla13[[#This Row],[CANTIDAD TOTAL]]/4,0)</f>
        <v>1</v>
      </c>
      <c r="E15" s="26">
        <f>ROUND(Tabla13[[#This Row],[CANTIDAD TOTAL]]/4,0)</f>
        <v>1</v>
      </c>
      <c r="F15" s="26">
        <f>ROUND(Tabla13[[#This Row],[CANTIDAD TOTAL]]/4,0)</f>
        <v>1</v>
      </c>
      <c r="G15" s="26">
        <f>Tabla13[[#This Row],[CANTIDAD TOTAL]]-Tabla13[[#This Row],[PRIMER TRIMESTRE]]-Tabla13[[#This Row],[SEGUNDO TRIMESTRE]]-Tabla13[[#This Row],[TERCER TRIMESTRE]]</f>
        <v>2</v>
      </c>
      <c r="H15" s="26">
        <v>5</v>
      </c>
      <c r="I15" s="27">
        <v>525</v>
      </c>
      <c r="J15" s="27">
        <f>Tabla13[[#This Row],[CANTIDAD TOTAL]]*Tabla13[[#This Row],[PRECIO UNITARIO ESTIMADO]]</f>
        <v>2625</v>
      </c>
      <c r="K15" s="28"/>
      <c r="L15" s="36" t="s">
        <v>42</v>
      </c>
      <c r="M15" s="26" t="s">
        <v>1709</v>
      </c>
      <c r="N15" s="26"/>
      <c r="O15" s="36" t="s">
        <v>1213</v>
      </c>
      <c r="P15" s="65"/>
      <c r="Q15" s="79" t="s">
        <v>1217</v>
      </c>
      <c r="R15" s="83">
        <v>5</v>
      </c>
      <c r="U15" s="29"/>
      <c r="X15" s="30"/>
    </row>
    <row r="16" spans="1:24" x14ac:dyDescent="0.25">
      <c r="A16" s="34" t="s">
        <v>80</v>
      </c>
      <c r="B16" s="26" t="s">
        <v>398</v>
      </c>
      <c r="C16" s="36" t="s">
        <v>24</v>
      </c>
      <c r="D16" s="26">
        <f>ROUND(Tabla13[[#This Row],[CANTIDAD TOTAL]]/4,0)</f>
        <v>1</v>
      </c>
      <c r="E16" s="26">
        <f>ROUND(Tabla13[[#This Row],[CANTIDAD TOTAL]]/4,0)</f>
        <v>1</v>
      </c>
      <c r="F16" s="26">
        <f>ROUND(Tabla13[[#This Row],[CANTIDAD TOTAL]]/4,0)</f>
        <v>1</v>
      </c>
      <c r="G16" s="26">
        <f>Tabla13[[#This Row],[CANTIDAD TOTAL]]-Tabla13[[#This Row],[PRIMER TRIMESTRE]]-Tabla13[[#This Row],[SEGUNDO TRIMESTRE]]-Tabla13[[#This Row],[TERCER TRIMESTRE]]</f>
        <v>2</v>
      </c>
      <c r="H16" s="26">
        <v>5</v>
      </c>
      <c r="I16" s="27">
        <v>590</v>
      </c>
      <c r="J16" s="27">
        <f>Tabla13[[#This Row],[CANTIDAD TOTAL]]*Tabla13[[#This Row],[PRECIO UNITARIO ESTIMADO]]</f>
        <v>2950</v>
      </c>
      <c r="K16" s="34"/>
      <c r="L16" s="36" t="s">
        <v>42</v>
      </c>
      <c r="M16" s="26" t="s">
        <v>1709</v>
      </c>
      <c r="N16" s="26"/>
      <c r="O16" s="36" t="s">
        <v>1213</v>
      </c>
      <c r="P16" s="65"/>
      <c r="Q16" s="79" t="s">
        <v>1217</v>
      </c>
      <c r="R16" s="83">
        <v>6</v>
      </c>
      <c r="U16" s="29" t="s">
        <v>28</v>
      </c>
      <c r="X16" s="30" t="s">
        <v>29</v>
      </c>
    </row>
    <row r="17" spans="1:24" x14ac:dyDescent="0.25">
      <c r="A17" s="34" t="s">
        <v>80</v>
      </c>
      <c r="B17" s="26" t="s">
        <v>400</v>
      </c>
      <c r="C17" s="36" t="s">
        <v>24</v>
      </c>
      <c r="D17" s="26">
        <f>ROUND(Tabla13[[#This Row],[CANTIDAD TOTAL]]/4,0)</f>
        <v>5</v>
      </c>
      <c r="E17" s="26">
        <f>ROUND(Tabla13[[#This Row],[CANTIDAD TOTAL]]/4,0)</f>
        <v>5</v>
      </c>
      <c r="F17" s="26">
        <f>ROUND(Tabla13[[#This Row],[CANTIDAD TOTAL]]/4,0)</f>
        <v>5</v>
      </c>
      <c r="G17" s="26">
        <f>Tabla13[[#This Row],[CANTIDAD TOTAL]]-Tabla13[[#This Row],[PRIMER TRIMESTRE]]-Tabla13[[#This Row],[SEGUNDO TRIMESTRE]]-Tabla13[[#This Row],[TERCER TRIMESTRE]]</f>
        <v>5</v>
      </c>
      <c r="H17" s="26">
        <v>20</v>
      </c>
      <c r="I17" s="27">
        <v>221.25</v>
      </c>
      <c r="J17" s="27">
        <f>Tabla13[[#This Row],[CANTIDAD TOTAL]]*Tabla13[[#This Row],[PRECIO UNITARIO ESTIMADO]]</f>
        <v>4425</v>
      </c>
      <c r="K17" s="34"/>
      <c r="L17" s="36" t="s">
        <v>42</v>
      </c>
      <c r="M17" s="26" t="s">
        <v>1709</v>
      </c>
      <c r="N17" s="26"/>
      <c r="O17" s="36" t="s">
        <v>1213</v>
      </c>
      <c r="P17" s="65"/>
      <c r="Q17" s="79" t="s">
        <v>1217</v>
      </c>
      <c r="R17" s="83">
        <v>7</v>
      </c>
      <c r="U17" s="29" t="s">
        <v>31</v>
      </c>
      <c r="X17" s="30" t="s">
        <v>32</v>
      </c>
    </row>
    <row r="18" spans="1:24" x14ac:dyDescent="0.25">
      <c r="A18" s="34" t="s">
        <v>240</v>
      </c>
      <c r="B18" s="26" t="s">
        <v>426</v>
      </c>
      <c r="C18" s="36" t="s">
        <v>24</v>
      </c>
      <c r="D18" s="26">
        <v>0</v>
      </c>
      <c r="E18" s="26">
        <v>6</v>
      </c>
      <c r="F18" s="26">
        <v>3</v>
      </c>
      <c r="G18" s="26">
        <v>2</v>
      </c>
      <c r="H18" s="26">
        <v>11</v>
      </c>
      <c r="I18" s="27">
        <v>5700</v>
      </c>
      <c r="J18" s="27">
        <f>Tabla13[[#This Row],[CANTIDAD TOTAL]]*Tabla13[[#This Row],[PRECIO UNITARIO ESTIMADO]]</f>
        <v>62700</v>
      </c>
      <c r="K18" s="34"/>
      <c r="L18" s="36" t="s">
        <v>35</v>
      </c>
      <c r="M18" s="26" t="s">
        <v>1709</v>
      </c>
      <c r="N18" s="26"/>
      <c r="O18" s="36" t="s">
        <v>1213</v>
      </c>
      <c r="P18" s="65"/>
      <c r="Q18" s="79" t="s">
        <v>1226</v>
      </c>
      <c r="R18" s="83">
        <v>8</v>
      </c>
      <c r="U18" s="29" t="s">
        <v>34</v>
      </c>
      <c r="X18" s="30" t="s">
        <v>35</v>
      </c>
    </row>
    <row r="19" spans="1:24" x14ac:dyDescent="0.25">
      <c r="A19" s="34" t="s">
        <v>240</v>
      </c>
      <c r="B19" s="26" t="s">
        <v>428</v>
      </c>
      <c r="C19" s="36" t="s">
        <v>24</v>
      </c>
      <c r="D19" s="26">
        <v>0</v>
      </c>
      <c r="E19" s="26">
        <v>38</v>
      </c>
      <c r="F19" s="26">
        <v>19</v>
      </c>
      <c r="G19" s="26">
        <v>18</v>
      </c>
      <c r="H19" s="26">
        <v>75</v>
      </c>
      <c r="I19" s="27">
        <v>4200</v>
      </c>
      <c r="J19" s="27">
        <f>Tabla13[[#This Row],[CANTIDAD TOTAL]]*Tabla13[[#This Row],[PRECIO UNITARIO ESTIMADO]]</f>
        <v>315000</v>
      </c>
      <c r="K19" s="34"/>
      <c r="L19" s="36" t="s">
        <v>35</v>
      </c>
      <c r="M19" s="26" t="s">
        <v>1709</v>
      </c>
      <c r="N19" s="26"/>
      <c r="O19" s="36" t="s">
        <v>1213</v>
      </c>
      <c r="P19" s="65"/>
      <c r="Q19" s="79" t="s">
        <v>1226</v>
      </c>
      <c r="R19" s="83">
        <v>9</v>
      </c>
      <c r="U19" s="29" t="s">
        <v>38</v>
      </c>
      <c r="X19" s="30" t="s">
        <v>39</v>
      </c>
    </row>
    <row r="20" spans="1:24" s="43" customFormat="1" x14ac:dyDescent="0.25">
      <c r="A20" s="34" t="s">
        <v>240</v>
      </c>
      <c r="B20" s="26" t="s">
        <v>429</v>
      </c>
      <c r="C20" s="36" t="s">
        <v>24</v>
      </c>
      <c r="D20" s="26">
        <v>0</v>
      </c>
      <c r="E20" s="26">
        <v>10</v>
      </c>
      <c r="F20" s="26">
        <v>5</v>
      </c>
      <c r="G20" s="26">
        <v>3</v>
      </c>
      <c r="H20" s="26">
        <v>18</v>
      </c>
      <c r="I20" s="27">
        <v>5400</v>
      </c>
      <c r="J20" s="27">
        <f>Tabla13[[#This Row],[CANTIDAD TOTAL]]*Tabla13[[#This Row],[PRECIO UNITARIO ESTIMADO]]</f>
        <v>97200</v>
      </c>
      <c r="K20" s="34"/>
      <c r="L20" s="36" t="s">
        <v>35</v>
      </c>
      <c r="M20" s="26" t="s">
        <v>1709</v>
      </c>
      <c r="N20" s="26"/>
      <c r="O20" s="36" t="s">
        <v>1213</v>
      </c>
      <c r="P20" s="65"/>
      <c r="Q20" s="79" t="s">
        <v>1226</v>
      </c>
      <c r="R20" s="83">
        <v>10</v>
      </c>
      <c r="U20" s="29"/>
      <c r="X20" s="30"/>
    </row>
    <row r="21" spans="1:24" x14ac:dyDescent="0.25">
      <c r="A21" s="34" t="s">
        <v>240</v>
      </c>
      <c r="B21" s="26" t="s">
        <v>430</v>
      </c>
      <c r="C21" s="36" t="s">
        <v>24</v>
      </c>
      <c r="D21" s="26">
        <v>0</v>
      </c>
      <c r="E21" s="26">
        <v>0</v>
      </c>
      <c r="F21" s="26">
        <v>5</v>
      </c>
      <c r="G21" s="26">
        <v>0</v>
      </c>
      <c r="H21" s="26">
        <v>5</v>
      </c>
      <c r="I21" s="27">
        <v>14696.17</v>
      </c>
      <c r="J21" s="27">
        <f>Tabla13[[#This Row],[CANTIDAD TOTAL]]*Tabla13[[#This Row],[PRECIO UNITARIO ESTIMADO]]</f>
        <v>73480.850000000006</v>
      </c>
      <c r="K21" s="34"/>
      <c r="L21" s="36" t="s">
        <v>35</v>
      </c>
      <c r="M21" s="26" t="s">
        <v>1709</v>
      </c>
      <c r="N21" s="26"/>
      <c r="O21" s="36" t="s">
        <v>1213</v>
      </c>
      <c r="P21" s="65"/>
      <c r="Q21" s="79" t="s">
        <v>1226</v>
      </c>
      <c r="R21" s="83">
        <v>11</v>
      </c>
      <c r="U21" s="29" t="s">
        <v>41</v>
      </c>
      <c r="X21" s="30" t="s">
        <v>42</v>
      </c>
    </row>
    <row r="22" spans="1:24" x14ac:dyDescent="0.25">
      <c r="A22" s="34" t="s">
        <v>240</v>
      </c>
      <c r="B22" s="54" t="s">
        <v>1204</v>
      </c>
      <c r="C22" s="55" t="s">
        <v>24</v>
      </c>
      <c r="D22" s="56">
        <v>0</v>
      </c>
      <c r="E22" s="56">
        <v>15</v>
      </c>
      <c r="F22" s="56">
        <v>0</v>
      </c>
      <c r="G22" s="56">
        <v>0</v>
      </c>
      <c r="H22" s="56">
        <v>15</v>
      </c>
      <c r="I22" s="57">
        <v>3675.65</v>
      </c>
      <c r="J22" s="57">
        <f>Tabla13[[#This Row],[CANTIDAD TOTAL]]*Tabla13[[#This Row],[PRECIO UNITARIO ESTIMADO]]</f>
        <v>55134.75</v>
      </c>
      <c r="K22" s="58">
        <f>SUM(J22:J32)</f>
        <v>3165859.75</v>
      </c>
      <c r="L22" s="55" t="s">
        <v>35</v>
      </c>
      <c r="M22" s="26" t="s">
        <v>1709</v>
      </c>
      <c r="N22" s="57"/>
      <c r="O22" s="36" t="s">
        <v>1213</v>
      </c>
      <c r="P22" s="65"/>
      <c r="Q22" s="79" t="s">
        <v>1226</v>
      </c>
      <c r="R22" s="83">
        <v>12</v>
      </c>
      <c r="U22" s="29" t="s">
        <v>44</v>
      </c>
      <c r="X22" s="30"/>
    </row>
    <row r="23" spans="1:24" x14ac:dyDescent="0.25">
      <c r="A23" s="34" t="s">
        <v>239</v>
      </c>
      <c r="B23" s="26" t="s">
        <v>241</v>
      </c>
      <c r="C23" s="36" t="s">
        <v>24</v>
      </c>
      <c r="D23" s="26">
        <f>ROUND(Tabla13[[#This Row],[CANTIDAD TOTAL]]/4,0)</f>
        <v>32</v>
      </c>
      <c r="E23" s="26">
        <f>ROUND(Tabla13[[#This Row],[CANTIDAD TOTAL]]/4,0)</f>
        <v>32</v>
      </c>
      <c r="F23" s="26">
        <f>ROUND(Tabla13[[#This Row],[CANTIDAD TOTAL]]/4,0)</f>
        <v>32</v>
      </c>
      <c r="G23" s="26">
        <f>Tabla13[[#This Row],[CANTIDAD TOTAL]]-Tabla13[[#This Row],[PRIMER TRIMESTRE]]-Tabla13[[#This Row],[SEGUNDO TRIMESTRE]]-Tabla13[[#This Row],[TERCER TRIMESTRE]]</f>
        <v>33</v>
      </c>
      <c r="H23" s="26">
        <v>129</v>
      </c>
      <c r="I23" s="27">
        <v>336.3</v>
      </c>
      <c r="J23" s="27">
        <f>Tabla13[[#This Row],[CANTIDAD TOTAL]]*Tabla13[[#This Row],[PRECIO UNITARIO ESTIMADO]]</f>
        <v>43382.700000000004</v>
      </c>
      <c r="K23" s="34"/>
      <c r="L23" s="55" t="s">
        <v>35</v>
      </c>
      <c r="M23" s="26" t="s">
        <v>1709</v>
      </c>
      <c r="N23" s="26"/>
      <c r="O23" s="36" t="s">
        <v>1213</v>
      </c>
      <c r="P23" s="65"/>
      <c r="Q23" s="79" t="s">
        <v>1237</v>
      </c>
      <c r="R23" s="83">
        <v>13</v>
      </c>
      <c r="U23" s="29" t="s">
        <v>46</v>
      </c>
      <c r="X23" s="30"/>
    </row>
    <row r="24" spans="1:24" s="43" customFormat="1" x14ac:dyDescent="0.25">
      <c r="A24" s="34" t="s">
        <v>239</v>
      </c>
      <c r="B24" s="26" t="s">
        <v>243</v>
      </c>
      <c r="C24" s="36" t="s">
        <v>244</v>
      </c>
      <c r="D24" s="26">
        <f>ROUND(Tabla13[[#This Row],[CANTIDAD TOTAL]]/4,0)</f>
        <v>18</v>
      </c>
      <c r="E24" s="26">
        <f>ROUND(Tabla13[[#This Row],[CANTIDAD TOTAL]]/4,0)</f>
        <v>18</v>
      </c>
      <c r="F24" s="26">
        <f>ROUND(Tabla13[[#This Row],[CANTIDAD TOTAL]]/4,0)</f>
        <v>18</v>
      </c>
      <c r="G24" s="26">
        <f>Tabla13[[#This Row],[CANTIDAD TOTAL]]-Tabla13[[#This Row],[PRIMER TRIMESTRE]]-Tabla13[[#This Row],[SEGUNDO TRIMESTRE]]-Tabla13[[#This Row],[TERCER TRIMESTRE]]</f>
        <v>16</v>
      </c>
      <c r="H24" s="26">
        <v>70</v>
      </c>
      <c r="I24" s="27">
        <v>274.94</v>
      </c>
      <c r="J24" s="27">
        <f>Tabla13[[#This Row],[CANTIDAD TOTAL]]*Tabla13[[#This Row],[PRECIO UNITARIO ESTIMADO]]</f>
        <v>19245.8</v>
      </c>
      <c r="K24" s="34"/>
      <c r="L24" s="55" t="s">
        <v>35</v>
      </c>
      <c r="M24" s="26" t="s">
        <v>1709</v>
      </c>
      <c r="N24" s="26"/>
      <c r="O24" s="36" t="s">
        <v>1213</v>
      </c>
      <c r="P24" s="65"/>
      <c r="Q24" s="79" t="s">
        <v>1237</v>
      </c>
      <c r="R24" s="83">
        <v>14</v>
      </c>
      <c r="U24" s="29"/>
      <c r="X24" s="30"/>
    </row>
    <row r="25" spans="1:24" x14ac:dyDescent="0.25">
      <c r="A25" s="34" t="s">
        <v>239</v>
      </c>
      <c r="B25" s="26" t="s">
        <v>245</v>
      </c>
      <c r="C25" s="36" t="s">
        <v>244</v>
      </c>
      <c r="D25" s="26">
        <f>ROUND(Tabla13[[#This Row],[CANTIDAD TOTAL]]/4,0)</f>
        <v>11</v>
      </c>
      <c r="E25" s="26">
        <f>ROUND(Tabla13[[#This Row],[CANTIDAD TOTAL]]/4,0)</f>
        <v>11</v>
      </c>
      <c r="F25" s="26">
        <f>ROUND(Tabla13[[#This Row],[CANTIDAD TOTAL]]/4,0)</f>
        <v>11</v>
      </c>
      <c r="G25" s="26">
        <f>Tabla13[[#This Row],[CANTIDAD TOTAL]]-Tabla13[[#This Row],[PRIMER TRIMESTRE]]-Tabla13[[#This Row],[SEGUNDO TRIMESTRE]]-Tabla13[[#This Row],[TERCER TRIMESTRE]]</f>
        <v>11</v>
      </c>
      <c r="H25" s="26">
        <v>44</v>
      </c>
      <c r="I25" s="27">
        <v>389.4</v>
      </c>
      <c r="J25" s="27">
        <f>Tabla13[[#This Row],[CANTIDAD TOTAL]]*Tabla13[[#This Row],[PRECIO UNITARIO ESTIMADO]]</f>
        <v>17133.599999999999</v>
      </c>
      <c r="K25" s="34"/>
      <c r="L25" s="55" t="s">
        <v>35</v>
      </c>
      <c r="M25" s="26" t="s">
        <v>1709</v>
      </c>
      <c r="N25" s="26"/>
      <c r="O25" s="36" t="s">
        <v>1213</v>
      </c>
      <c r="P25" s="65"/>
      <c r="Q25" s="79" t="s">
        <v>1237</v>
      </c>
      <c r="R25" s="83">
        <v>15</v>
      </c>
      <c r="U25" s="29" t="s">
        <v>48</v>
      </c>
      <c r="X25" s="30"/>
    </row>
    <row r="26" spans="1:24" x14ac:dyDescent="0.25">
      <c r="A26" s="34" t="s">
        <v>239</v>
      </c>
      <c r="B26" s="26" t="s">
        <v>247</v>
      </c>
      <c r="C26" s="36" t="s">
        <v>37</v>
      </c>
      <c r="D26" s="26">
        <f>ROUND(Tabla13[[#This Row],[CANTIDAD TOTAL]]/4,0)</f>
        <v>7</v>
      </c>
      <c r="E26" s="26">
        <f>ROUND(Tabla13[[#This Row],[CANTIDAD TOTAL]]/4,0)</f>
        <v>7</v>
      </c>
      <c r="F26" s="26">
        <f>ROUND(Tabla13[[#This Row],[CANTIDAD TOTAL]]/4,0)</f>
        <v>7</v>
      </c>
      <c r="G26" s="26">
        <f>Tabla13[[#This Row],[CANTIDAD TOTAL]]-Tabla13[[#This Row],[PRIMER TRIMESTRE]]-Tabla13[[#This Row],[SEGUNDO TRIMESTRE]]-Tabla13[[#This Row],[TERCER TRIMESTRE]]</f>
        <v>8</v>
      </c>
      <c r="H26" s="26">
        <v>29</v>
      </c>
      <c r="I26" s="27">
        <v>171.1</v>
      </c>
      <c r="J26" s="27">
        <f>Tabla13[[#This Row],[CANTIDAD TOTAL]]*Tabla13[[#This Row],[PRECIO UNITARIO ESTIMADO]]</f>
        <v>4961.8999999999996</v>
      </c>
      <c r="K26" s="34"/>
      <c r="L26" s="36" t="s">
        <v>35</v>
      </c>
      <c r="M26" s="26" t="s">
        <v>1709</v>
      </c>
      <c r="N26" s="26"/>
      <c r="O26" s="36" t="s">
        <v>1213</v>
      </c>
      <c r="P26" s="65"/>
      <c r="Q26" s="79" t="s">
        <v>1237</v>
      </c>
      <c r="R26" s="83">
        <v>16</v>
      </c>
      <c r="U26" s="29" t="s">
        <v>50</v>
      </c>
      <c r="X26" s="30"/>
    </row>
    <row r="27" spans="1:24" x14ac:dyDescent="0.25">
      <c r="A27" s="34" t="s">
        <v>239</v>
      </c>
      <c r="B27" s="26" t="s">
        <v>249</v>
      </c>
      <c r="C27" s="36" t="s">
        <v>24</v>
      </c>
      <c r="D27" s="26">
        <f>ROUND(Tabla13[[#This Row],[CANTIDAD TOTAL]]/4,0)</f>
        <v>194</v>
      </c>
      <c r="E27" s="26">
        <f>ROUND(Tabla13[[#This Row],[CANTIDAD TOTAL]]/4,0)</f>
        <v>194</v>
      </c>
      <c r="F27" s="26">
        <f>ROUND(Tabla13[[#This Row],[CANTIDAD TOTAL]]/4,0)</f>
        <v>194</v>
      </c>
      <c r="G27" s="26">
        <f>Tabla13[[#This Row],[CANTIDAD TOTAL]]-Tabla13[[#This Row],[PRIMER TRIMESTRE]]-Tabla13[[#This Row],[SEGUNDO TRIMESTRE]]-Tabla13[[#This Row],[TERCER TRIMESTRE]]</f>
        <v>192</v>
      </c>
      <c r="H27" s="26">
        <v>774</v>
      </c>
      <c r="I27" s="27">
        <v>18.88</v>
      </c>
      <c r="J27" s="27">
        <f>Tabla13[[#This Row],[CANTIDAD TOTAL]]*Tabla13[[#This Row],[PRECIO UNITARIO ESTIMADO]]</f>
        <v>14613.119999999999</v>
      </c>
      <c r="K27" s="34"/>
      <c r="L27" s="36" t="s">
        <v>35</v>
      </c>
      <c r="M27" s="26" t="s">
        <v>1709</v>
      </c>
      <c r="N27" s="26"/>
      <c r="O27" s="36" t="s">
        <v>1213</v>
      </c>
      <c r="P27" s="65"/>
      <c r="Q27" s="79" t="s">
        <v>1237</v>
      </c>
      <c r="R27" s="83">
        <v>17</v>
      </c>
      <c r="U27" s="29" t="s">
        <v>52</v>
      </c>
      <c r="X27" s="30"/>
    </row>
    <row r="28" spans="1:24" x14ac:dyDescent="0.25">
      <c r="A28" s="34" t="s">
        <v>239</v>
      </c>
      <c r="B28" s="26" t="s">
        <v>251</v>
      </c>
      <c r="C28" s="36" t="s">
        <v>24</v>
      </c>
      <c r="D28" s="26">
        <f>ROUND(Tabla13[[#This Row],[CANTIDAD TOTAL]]/4,0)</f>
        <v>328</v>
      </c>
      <c r="E28" s="26">
        <f>ROUND(Tabla13[[#This Row],[CANTIDAD TOTAL]]/4,0)</f>
        <v>328</v>
      </c>
      <c r="F28" s="26">
        <f>ROUND(Tabla13[[#This Row],[CANTIDAD TOTAL]]/4,0)</f>
        <v>328</v>
      </c>
      <c r="G28" s="26">
        <f>Tabla13[[#This Row],[CANTIDAD TOTAL]]-Tabla13[[#This Row],[PRIMER TRIMESTRE]]-Tabla13[[#This Row],[SEGUNDO TRIMESTRE]]-Tabla13[[#This Row],[TERCER TRIMESTRE]]</f>
        <v>326</v>
      </c>
      <c r="H28" s="26">
        <v>1310</v>
      </c>
      <c r="I28" s="27">
        <v>58.41</v>
      </c>
      <c r="J28" s="27">
        <f>Tabla13[[#This Row],[CANTIDAD TOTAL]]*Tabla13[[#This Row],[PRECIO UNITARIO ESTIMADO]]</f>
        <v>76517.099999999991</v>
      </c>
      <c r="K28" s="34"/>
      <c r="L28" s="36" t="s">
        <v>35</v>
      </c>
      <c r="M28" s="26" t="s">
        <v>1709</v>
      </c>
      <c r="N28" s="26"/>
      <c r="O28" s="36" t="s">
        <v>1213</v>
      </c>
      <c r="P28" s="65"/>
      <c r="Q28" s="79" t="s">
        <v>1237</v>
      </c>
      <c r="R28" s="83">
        <v>18</v>
      </c>
      <c r="U28" s="29" t="s">
        <v>54</v>
      </c>
      <c r="X28" s="30"/>
    </row>
    <row r="29" spans="1:24" x14ac:dyDescent="0.25">
      <c r="A29" s="34" t="s">
        <v>239</v>
      </c>
      <c r="B29" s="26" t="s">
        <v>253</v>
      </c>
      <c r="C29" s="36" t="s">
        <v>24</v>
      </c>
      <c r="D29" s="26">
        <f>ROUND(Tabla13[[#This Row],[CANTIDAD TOTAL]]/4,0)</f>
        <v>316</v>
      </c>
      <c r="E29" s="26">
        <f>ROUND(Tabla13[[#This Row],[CANTIDAD TOTAL]]/4,0)</f>
        <v>316</v>
      </c>
      <c r="F29" s="26">
        <f>ROUND(Tabla13[[#This Row],[CANTIDAD TOTAL]]/4,0)</f>
        <v>316</v>
      </c>
      <c r="G29" s="26">
        <f>Tabla13[[#This Row],[CANTIDAD TOTAL]]-Tabla13[[#This Row],[PRIMER TRIMESTRE]]-Tabla13[[#This Row],[SEGUNDO TRIMESTRE]]-Tabla13[[#This Row],[TERCER TRIMESTRE]]</f>
        <v>314</v>
      </c>
      <c r="H29" s="26">
        <v>1262</v>
      </c>
      <c r="I29" s="27">
        <v>121.54</v>
      </c>
      <c r="J29" s="27">
        <f>Tabla13[[#This Row],[CANTIDAD TOTAL]]*Tabla13[[#This Row],[PRECIO UNITARIO ESTIMADO]]</f>
        <v>153383.48000000001</v>
      </c>
      <c r="K29" s="34"/>
      <c r="L29" s="36" t="s">
        <v>35</v>
      </c>
      <c r="M29" s="26" t="s">
        <v>1709</v>
      </c>
      <c r="N29" s="26"/>
      <c r="O29" s="36" t="s">
        <v>1213</v>
      </c>
      <c r="P29" s="65"/>
      <c r="Q29" s="79" t="s">
        <v>1237</v>
      </c>
      <c r="R29" s="83">
        <v>19</v>
      </c>
      <c r="U29" s="29" t="s">
        <v>56</v>
      </c>
      <c r="X29" s="30"/>
    </row>
    <row r="30" spans="1:24" x14ac:dyDescent="0.25">
      <c r="A30" s="34" t="s">
        <v>239</v>
      </c>
      <c r="B30" s="26" t="s">
        <v>255</v>
      </c>
      <c r="C30" s="36" t="s">
        <v>37</v>
      </c>
      <c r="D30" s="26">
        <f>ROUND(Tabla13[[#This Row],[CANTIDAD TOTAL]]/4,0)</f>
        <v>355</v>
      </c>
      <c r="E30" s="26">
        <f>ROUND(Tabla13[[#This Row],[CANTIDAD TOTAL]]/4,0)</f>
        <v>355</v>
      </c>
      <c r="F30" s="26">
        <f>ROUND(Tabla13[[#This Row],[CANTIDAD TOTAL]]/4,0)</f>
        <v>355</v>
      </c>
      <c r="G30" s="26">
        <f>Tabla13[[#This Row],[CANTIDAD TOTAL]]-Tabla13[[#This Row],[PRIMER TRIMESTRE]]-Tabla13[[#This Row],[SEGUNDO TRIMESTRE]]-Tabla13[[#This Row],[TERCER TRIMESTRE]]</f>
        <v>353</v>
      </c>
      <c r="H30" s="26">
        <v>1418</v>
      </c>
      <c r="I30" s="27">
        <v>82.6</v>
      </c>
      <c r="J30" s="27">
        <f>Tabla13[[#This Row],[CANTIDAD TOTAL]]*Tabla13[[#This Row],[PRECIO UNITARIO ESTIMADO]]</f>
        <v>117126.79999999999</v>
      </c>
      <c r="K30" s="34"/>
      <c r="L30" s="36" t="s">
        <v>35</v>
      </c>
      <c r="M30" s="26" t="s">
        <v>1709</v>
      </c>
      <c r="N30" s="26"/>
      <c r="O30" s="36" t="s">
        <v>1213</v>
      </c>
      <c r="P30" s="65"/>
      <c r="Q30" s="79" t="s">
        <v>1237</v>
      </c>
      <c r="R30" s="83">
        <v>20</v>
      </c>
      <c r="U30" s="29" t="s">
        <v>40</v>
      </c>
      <c r="X30" s="30"/>
    </row>
    <row r="31" spans="1:24" x14ac:dyDescent="0.25">
      <c r="A31" s="34" t="s">
        <v>239</v>
      </c>
      <c r="B31" s="26" t="s">
        <v>257</v>
      </c>
      <c r="C31" s="36" t="s">
        <v>24</v>
      </c>
      <c r="D31" s="26">
        <f>ROUND(Tabla13[[#This Row],[CANTIDAD TOTAL]]/4,0)</f>
        <v>10650</v>
      </c>
      <c r="E31" s="26">
        <f>ROUND(Tabla13[[#This Row],[CANTIDAD TOTAL]]/4,0)</f>
        <v>10650</v>
      </c>
      <c r="F31" s="26">
        <f>ROUND(Tabla13[[#This Row],[CANTIDAD TOTAL]]/4,0)</f>
        <v>10650</v>
      </c>
      <c r="G31" s="26">
        <f>Tabla13[[#This Row],[CANTIDAD TOTAL]]-Tabla13[[#This Row],[PRIMER TRIMESTRE]]-Tabla13[[#This Row],[SEGUNDO TRIMESTRE]]-Tabla13[[#This Row],[TERCER TRIMESTRE]]</f>
        <v>10651</v>
      </c>
      <c r="H31" s="26">
        <v>42601</v>
      </c>
      <c r="I31" s="27">
        <v>62.54</v>
      </c>
      <c r="J31" s="27">
        <f>Tabla13[[#This Row],[CANTIDAD TOTAL]]*Tabla13[[#This Row],[PRECIO UNITARIO ESTIMADO]]</f>
        <v>2664266.54</v>
      </c>
      <c r="K31" s="34"/>
      <c r="L31" s="36" t="s">
        <v>35</v>
      </c>
      <c r="M31" s="26" t="s">
        <v>1709</v>
      </c>
      <c r="N31" s="26"/>
      <c r="O31" s="36" t="s">
        <v>1213</v>
      </c>
      <c r="P31" s="65"/>
      <c r="Q31" s="79" t="s">
        <v>1237</v>
      </c>
      <c r="R31" s="83">
        <v>21</v>
      </c>
      <c r="U31" s="29"/>
      <c r="X31" s="30"/>
    </row>
    <row r="32" spans="1:24" x14ac:dyDescent="0.25">
      <c r="A32" s="34" t="s">
        <v>239</v>
      </c>
      <c r="B32" s="26" t="s">
        <v>259</v>
      </c>
      <c r="C32" s="36" t="s">
        <v>24</v>
      </c>
      <c r="D32" s="26">
        <f>ROUND(Tabla13[[#This Row],[CANTIDAD TOTAL]]/4,0)</f>
        <v>14</v>
      </c>
      <c r="E32" s="26">
        <f>ROUND(Tabla13[[#This Row],[CANTIDAD TOTAL]]/4,0)</f>
        <v>14</v>
      </c>
      <c r="F32" s="26">
        <f>ROUND(Tabla13[[#This Row],[CANTIDAD TOTAL]]/4,0)</f>
        <v>14</v>
      </c>
      <c r="G32" s="26">
        <f>Tabla13[[#This Row],[CANTIDAD TOTAL]]-Tabla13[[#This Row],[PRIMER TRIMESTRE]]-Tabla13[[#This Row],[SEGUNDO TRIMESTRE]]-Tabla13[[#This Row],[TERCER TRIMESTRE]]</f>
        <v>12</v>
      </c>
      <c r="H32" s="26">
        <v>54</v>
      </c>
      <c r="I32" s="27">
        <v>1.74</v>
      </c>
      <c r="J32" s="27">
        <f>Tabla13[[#This Row],[CANTIDAD TOTAL]]*Tabla13[[#This Row],[PRECIO UNITARIO ESTIMADO]]</f>
        <v>93.96</v>
      </c>
      <c r="K32" s="34"/>
      <c r="L32" s="36" t="s">
        <v>35</v>
      </c>
      <c r="M32" s="26" t="s">
        <v>1709</v>
      </c>
      <c r="N32" s="26"/>
      <c r="O32" s="36" t="s">
        <v>1213</v>
      </c>
      <c r="P32" s="65"/>
      <c r="Q32" s="79" t="s">
        <v>1237</v>
      </c>
      <c r="R32" s="83">
        <v>22</v>
      </c>
      <c r="U32" s="29" t="s">
        <v>60</v>
      </c>
      <c r="X32" s="30"/>
    </row>
    <row r="33" spans="1:24" x14ac:dyDescent="0.25">
      <c r="A33" s="34" t="s">
        <v>239</v>
      </c>
      <c r="B33" s="26" t="s">
        <v>261</v>
      </c>
      <c r="C33" s="36" t="s">
        <v>37</v>
      </c>
      <c r="D33" s="26">
        <f>ROUND(Tabla13[[#This Row],[CANTIDAD TOTAL]]/4,0)</f>
        <v>37</v>
      </c>
      <c r="E33" s="26">
        <f>ROUND(Tabla13[[#This Row],[CANTIDAD TOTAL]]/4,0)</f>
        <v>37</v>
      </c>
      <c r="F33" s="26">
        <f>ROUND(Tabla13[[#This Row],[CANTIDAD TOTAL]]/4,0)</f>
        <v>37</v>
      </c>
      <c r="G33" s="26">
        <f>Tabla13[[#This Row],[CANTIDAD TOTAL]]-Tabla13[[#This Row],[PRIMER TRIMESTRE]]-Tabla13[[#This Row],[SEGUNDO TRIMESTRE]]-Tabla13[[#This Row],[TERCER TRIMESTRE]]</f>
        <v>38</v>
      </c>
      <c r="H33" s="26">
        <v>149</v>
      </c>
      <c r="I33" s="27">
        <v>40</v>
      </c>
      <c r="J33" s="27">
        <f>Tabla13[[#This Row],[CANTIDAD TOTAL]]*Tabla13[[#This Row],[PRECIO UNITARIO ESTIMADO]]</f>
        <v>5960</v>
      </c>
      <c r="K33" s="34"/>
      <c r="L33" s="36" t="s">
        <v>35</v>
      </c>
      <c r="M33" s="26" t="s">
        <v>1709</v>
      </c>
      <c r="N33" s="26"/>
      <c r="O33" s="36" t="s">
        <v>1213</v>
      </c>
      <c r="P33" s="65"/>
      <c r="Q33" s="79" t="s">
        <v>1237</v>
      </c>
      <c r="R33" s="83">
        <v>23</v>
      </c>
      <c r="U33" s="29" t="s">
        <v>62</v>
      </c>
      <c r="X33" s="30"/>
    </row>
    <row r="34" spans="1:24" x14ac:dyDescent="0.25">
      <c r="A34" s="34" t="s">
        <v>239</v>
      </c>
      <c r="B34" s="26" t="s">
        <v>263</v>
      </c>
      <c r="C34" s="36" t="s">
        <v>37</v>
      </c>
      <c r="D34" s="26">
        <f>ROUND(Tabla13[[#This Row],[CANTIDAD TOTAL]]/4,0)</f>
        <v>19</v>
      </c>
      <c r="E34" s="26">
        <f>ROUND(Tabla13[[#This Row],[CANTIDAD TOTAL]]/4,0)</f>
        <v>19</v>
      </c>
      <c r="F34" s="26">
        <f>ROUND(Tabla13[[#This Row],[CANTIDAD TOTAL]]/4,0)</f>
        <v>19</v>
      </c>
      <c r="G34" s="26">
        <f>Tabla13[[#This Row],[CANTIDAD TOTAL]]-Tabla13[[#This Row],[PRIMER TRIMESTRE]]-Tabla13[[#This Row],[SEGUNDO TRIMESTRE]]-Tabla13[[#This Row],[TERCER TRIMESTRE]]</f>
        <v>19</v>
      </c>
      <c r="H34" s="26">
        <v>76</v>
      </c>
      <c r="I34" s="27">
        <v>229.68</v>
      </c>
      <c r="J34" s="27">
        <f>Tabla13[[#This Row],[CANTIDAD TOTAL]]*Tabla13[[#This Row],[PRECIO UNITARIO ESTIMADO]]</f>
        <v>17455.68</v>
      </c>
      <c r="K34" s="34"/>
      <c r="L34" s="36" t="s">
        <v>35</v>
      </c>
      <c r="M34" s="26" t="s">
        <v>1709</v>
      </c>
      <c r="N34" s="26"/>
      <c r="O34" s="36" t="s">
        <v>1213</v>
      </c>
      <c r="P34" s="65"/>
      <c r="Q34" s="79" t="s">
        <v>1237</v>
      </c>
      <c r="R34" s="83">
        <v>24</v>
      </c>
      <c r="U34" s="29" t="s">
        <v>64</v>
      </c>
      <c r="X34" s="30"/>
    </row>
    <row r="35" spans="1:24" x14ac:dyDescent="0.25">
      <c r="A35" s="34" t="s">
        <v>239</v>
      </c>
      <c r="B35" s="26" t="s">
        <v>265</v>
      </c>
      <c r="C35" s="36" t="s">
        <v>24</v>
      </c>
      <c r="D35" s="26">
        <v>504</v>
      </c>
      <c r="E35" s="26">
        <v>504</v>
      </c>
      <c r="F35" s="26">
        <f>504+2000</f>
        <v>2504</v>
      </c>
      <c r="G35" s="26">
        <v>517</v>
      </c>
      <c r="H35" s="26">
        <f>2014+2015</f>
        <v>4029</v>
      </c>
      <c r="I35" s="27">
        <v>28.1</v>
      </c>
      <c r="J35" s="27">
        <f>Tabla13[[#This Row],[CANTIDAD TOTAL]]*Tabla13[[#This Row],[PRECIO UNITARIO ESTIMADO]]</f>
        <v>113214.90000000001</v>
      </c>
      <c r="K35" s="34"/>
      <c r="L35" s="36" t="s">
        <v>35</v>
      </c>
      <c r="M35" s="26" t="s">
        <v>1709</v>
      </c>
      <c r="N35" s="26"/>
      <c r="O35" s="36" t="s">
        <v>1213</v>
      </c>
      <c r="P35" s="65"/>
      <c r="Q35" s="79" t="s">
        <v>1237</v>
      </c>
      <c r="R35" s="83">
        <v>25</v>
      </c>
      <c r="U35" s="29" t="s">
        <v>66</v>
      </c>
      <c r="X35" s="30"/>
    </row>
    <row r="36" spans="1:24" s="43" customFormat="1" x14ac:dyDescent="0.25">
      <c r="A36" s="34" t="s">
        <v>239</v>
      </c>
      <c r="B36" s="26" t="s">
        <v>267</v>
      </c>
      <c r="C36" s="36" t="s">
        <v>37</v>
      </c>
      <c r="D36" s="26">
        <f>ROUND(Tabla13[[#This Row],[CANTIDAD TOTAL]]/4,0)</f>
        <v>4</v>
      </c>
      <c r="E36" s="26">
        <f>ROUND(Tabla13[[#This Row],[CANTIDAD TOTAL]]/4,0)</f>
        <v>4</v>
      </c>
      <c r="F36" s="26">
        <f>ROUND(Tabla13[[#This Row],[CANTIDAD TOTAL]]/4,0)</f>
        <v>4</v>
      </c>
      <c r="G36" s="26">
        <f>Tabla13[[#This Row],[CANTIDAD TOTAL]]-Tabla13[[#This Row],[PRIMER TRIMESTRE]]-Tabla13[[#This Row],[SEGUNDO TRIMESTRE]]-Tabla13[[#This Row],[TERCER TRIMESTRE]]</f>
        <v>3</v>
      </c>
      <c r="H36" s="26">
        <v>15</v>
      </c>
      <c r="I36" s="27">
        <v>44.84</v>
      </c>
      <c r="J36" s="27">
        <f>Tabla13[[#This Row],[CANTIDAD TOTAL]]*Tabla13[[#This Row],[PRECIO UNITARIO ESTIMADO]]</f>
        <v>672.6</v>
      </c>
      <c r="K36" s="34"/>
      <c r="L36" s="36" t="s">
        <v>35</v>
      </c>
      <c r="M36" s="26" t="s">
        <v>1709</v>
      </c>
      <c r="N36" s="26"/>
      <c r="O36" s="36" t="s">
        <v>1213</v>
      </c>
      <c r="P36" s="65"/>
      <c r="Q36" s="79" t="s">
        <v>1237</v>
      </c>
      <c r="R36" s="83">
        <v>26</v>
      </c>
      <c r="U36" s="29"/>
      <c r="X36" s="30"/>
    </row>
    <row r="37" spans="1:24" x14ac:dyDescent="0.25">
      <c r="A37" s="34" t="s">
        <v>239</v>
      </c>
      <c r="B37" s="26" t="s">
        <v>269</v>
      </c>
      <c r="C37" s="36" t="s">
        <v>24</v>
      </c>
      <c r="D37" s="26">
        <f>ROUND(Tabla13[[#This Row],[CANTIDAD TOTAL]]/4,0)</f>
        <v>2</v>
      </c>
      <c r="E37" s="26">
        <f>ROUND(Tabla13[[#This Row],[CANTIDAD TOTAL]]/4,0)</f>
        <v>2</v>
      </c>
      <c r="F37" s="26">
        <f>ROUND(Tabla13[[#This Row],[CANTIDAD TOTAL]]/4,0)</f>
        <v>2</v>
      </c>
      <c r="G37" s="26">
        <f>Tabla13[[#This Row],[CANTIDAD TOTAL]]-Tabla13[[#This Row],[PRIMER TRIMESTRE]]-Tabla13[[#This Row],[SEGUNDO TRIMESTRE]]-Tabla13[[#This Row],[TERCER TRIMESTRE]]</f>
        <v>2</v>
      </c>
      <c r="H37" s="26">
        <v>8</v>
      </c>
      <c r="I37" s="27">
        <v>148.19</v>
      </c>
      <c r="J37" s="27">
        <f>Tabla13[[#This Row],[CANTIDAD TOTAL]]*Tabla13[[#This Row],[PRECIO UNITARIO ESTIMADO]]</f>
        <v>1185.52</v>
      </c>
      <c r="K37" s="34"/>
      <c r="L37" s="36" t="s">
        <v>35</v>
      </c>
      <c r="M37" s="26" t="s">
        <v>1709</v>
      </c>
      <c r="N37" s="26"/>
      <c r="O37" s="36" t="s">
        <v>1213</v>
      </c>
      <c r="P37" s="65"/>
      <c r="Q37" s="79" t="s">
        <v>1237</v>
      </c>
      <c r="R37" s="83">
        <v>27</v>
      </c>
      <c r="U37" s="29" t="s">
        <v>68</v>
      </c>
      <c r="X37" s="30"/>
    </row>
    <row r="38" spans="1:24" x14ac:dyDescent="0.25">
      <c r="A38" s="34" t="s">
        <v>239</v>
      </c>
      <c r="B38" s="26" t="s">
        <v>271</v>
      </c>
      <c r="C38" s="36" t="s">
        <v>24</v>
      </c>
      <c r="D38" s="26">
        <f>ROUND(Tabla13[[#This Row],[CANTIDAD TOTAL]]/4,0)</f>
        <v>1224</v>
      </c>
      <c r="E38" s="26">
        <f>ROUND(Tabla13[[#This Row],[CANTIDAD TOTAL]]/4,0)</f>
        <v>1224</v>
      </c>
      <c r="F38" s="26">
        <f>ROUND(Tabla13[[#This Row],[CANTIDAD TOTAL]]/4,0)</f>
        <v>1224</v>
      </c>
      <c r="G38" s="26">
        <f>Tabla13[[#This Row],[CANTIDAD TOTAL]]-Tabla13[[#This Row],[PRIMER TRIMESTRE]]-Tabla13[[#This Row],[SEGUNDO TRIMESTRE]]-Tabla13[[#This Row],[TERCER TRIMESTRE]]</f>
        <v>1223</v>
      </c>
      <c r="H38" s="26">
        <v>4895</v>
      </c>
      <c r="I38" s="27">
        <v>1.95</v>
      </c>
      <c r="J38" s="27">
        <f>Tabla13[[#This Row],[CANTIDAD TOTAL]]*Tabla13[[#This Row],[PRECIO UNITARIO ESTIMADO]]</f>
        <v>9545.25</v>
      </c>
      <c r="K38" s="34"/>
      <c r="L38" s="36" t="s">
        <v>35</v>
      </c>
      <c r="M38" s="26" t="s">
        <v>1709</v>
      </c>
      <c r="N38" s="26"/>
      <c r="O38" s="36" t="s">
        <v>1213</v>
      </c>
      <c r="P38" s="65"/>
      <c r="Q38" s="79" t="s">
        <v>1237</v>
      </c>
      <c r="R38" s="83">
        <v>28</v>
      </c>
      <c r="U38" s="29" t="s">
        <v>70</v>
      </c>
      <c r="X38" s="30"/>
    </row>
    <row r="39" spans="1:24" x14ac:dyDescent="0.25">
      <c r="A39" s="34" t="s">
        <v>239</v>
      </c>
      <c r="B39" s="26" t="s">
        <v>273</v>
      </c>
      <c r="C39" s="36" t="s">
        <v>24</v>
      </c>
      <c r="D39" s="26">
        <f>ROUND(Tabla13[[#This Row],[CANTIDAD TOTAL]]/4,0)</f>
        <v>10</v>
      </c>
      <c r="E39" s="26">
        <f>ROUND(Tabla13[[#This Row],[CANTIDAD TOTAL]]/4,0)</f>
        <v>10</v>
      </c>
      <c r="F39" s="26">
        <f>ROUND(Tabla13[[#This Row],[CANTIDAD TOTAL]]/4,0)</f>
        <v>10</v>
      </c>
      <c r="G39" s="26">
        <f>Tabla13[[#This Row],[CANTIDAD TOTAL]]-Tabla13[[#This Row],[PRIMER TRIMESTRE]]-Tabla13[[#This Row],[SEGUNDO TRIMESTRE]]-Tabla13[[#This Row],[TERCER TRIMESTRE]]</f>
        <v>10</v>
      </c>
      <c r="H39" s="26">
        <v>40</v>
      </c>
      <c r="I39" s="27">
        <v>76.430000000000007</v>
      </c>
      <c r="J39" s="27">
        <f>Tabla13[[#This Row],[CANTIDAD TOTAL]]*Tabla13[[#This Row],[PRECIO UNITARIO ESTIMADO]]</f>
        <v>3057.2000000000003</v>
      </c>
      <c r="K39" s="34"/>
      <c r="L39" s="36" t="s">
        <v>35</v>
      </c>
      <c r="M39" s="26" t="s">
        <v>1709</v>
      </c>
      <c r="N39" s="26"/>
      <c r="O39" s="36" t="s">
        <v>1213</v>
      </c>
      <c r="P39" s="65"/>
      <c r="Q39" s="79" t="s">
        <v>1237</v>
      </c>
      <c r="R39" s="83">
        <v>29</v>
      </c>
      <c r="U39" s="29" t="s">
        <v>72</v>
      </c>
      <c r="X39" s="30"/>
    </row>
    <row r="40" spans="1:24" x14ac:dyDescent="0.25">
      <c r="A40" s="34" t="s">
        <v>239</v>
      </c>
      <c r="B40" s="26" t="s">
        <v>275</v>
      </c>
      <c r="C40" s="36" t="s">
        <v>37</v>
      </c>
      <c r="D40" s="26">
        <f>ROUND(Tabla13[[#This Row],[CANTIDAD TOTAL]]/4,0)</f>
        <v>5</v>
      </c>
      <c r="E40" s="26">
        <f>ROUND(Tabla13[[#This Row],[CANTIDAD TOTAL]]/4,0)</f>
        <v>5</v>
      </c>
      <c r="F40" s="26">
        <f>ROUND(Tabla13[[#This Row],[CANTIDAD TOTAL]]/4,0)</f>
        <v>5</v>
      </c>
      <c r="G40" s="26">
        <f>Tabla13[[#This Row],[CANTIDAD TOTAL]]-Tabla13[[#This Row],[PRIMER TRIMESTRE]]-Tabla13[[#This Row],[SEGUNDO TRIMESTRE]]-Tabla13[[#This Row],[TERCER TRIMESTRE]]</f>
        <v>5</v>
      </c>
      <c r="H40" s="26">
        <v>20</v>
      </c>
      <c r="I40" s="27">
        <v>825.41</v>
      </c>
      <c r="J40" s="27">
        <f>Tabla13[[#This Row],[CANTIDAD TOTAL]]*Tabla13[[#This Row],[PRECIO UNITARIO ESTIMADO]]</f>
        <v>16508.2</v>
      </c>
      <c r="K40" s="34"/>
      <c r="L40" s="36" t="s">
        <v>35</v>
      </c>
      <c r="M40" s="26" t="s">
        <v>1709</v>
      </c>
      <c r="N40" s="26"/>
      <c r="O40" s="36" t="s">
        <v>1213</v>
      </c>
      <c r="P40" s="65"/>
      <c r="Q40" s="79" t="s">
        <v>1237</v>
      </c>
      <c r="R40" s="83">
        <v>30</v>
      </c>
      <c r="U40" s="29" t="s">
        <v>74</v>
      </c>
      <c r="X40" s="30"/>
    </row>
    <row r="41" spans="1:24" x14ac:dyDescent="0.25">
      <c r="A41" s="34" t="s">
        <v>239</v>
      </c>
      <c r="B41" s="26" t="s">
        <v>277</v>
      </c>
      <c r="C41" s="36" t="s">
        <v>24</v>
      </c>
      <c r="D41" s="26">
        <f>ROUND(Tabla13[[#This Row],[CANTIDAD TOTAL]]/4,0)</f>
        <v>14</v>
      </c>
      <c r="E41" s="26">
        <f>ROUND(Tabla13[[#This Row],[CANTIDAD TOTAL]]/4,0)</f>
        <v>14</v>
      </c>
      <c r="F41" s="26">
        <f>ROUND(Tabla13[[#This Row],[CANTIDAD TOTAL]]/4,0)</f>
        <v>14</v>
      </c>
      <c r="G41" s="26">
        <f>Tabla13[[#This Row],[CANTIDAD TOTAL]]-Tabla13[[#This Row],[PRIMER TRIMESTRE]]-Tabla13[[#This Row],[SEGUNDO TRIMESTRE]]-Tabla13[[#This Row],[TERCER TRIMESTRE]]</f>
        <v>12</v>
      </c>
      <c r="H41" s="26">
        <v>54</v>
      </c>
      <c r="I41" s="27">
        <v>183.49</v>
      </c>
      <c r="J41" s="27">
        <f>Tabla13[[#This Row],[CANTIDAD TOTAL]]*Tabla13[[#This Row],[PRECIO UNITARIO ESTIMADO]]</f>
        <v>9908.4600000000009</v>
      </c>
      <c r="K41" s="34"/>
      <c r="L41" s="36" t="s">
        <v>35</v>
      </c>
      <c r="M41" s="26" t="s">
        <v>1709</v>
      </c>
      <c r="N41" s="26"/>
      <c r="O41" s="36" t="s">
        <v>1213</v>
      </c>
      <c r="P41" s="65"/>
      <c r="Q41" s="79" t="s">
        <v>1237</v>
      </c>
      <c r="R41" s="83">
        <v>31</v>
      </c>
      <c r="U41" s="29" t="s">
        <v>76</v>
      </c>
      <c r="X41" s="30"/>
    </row>
    <row r="42" spans="1:24" x14ac:dyDescent="0.25">
      <c r="A42" s="34" t="s">
        <v>239</v>
      </c>
      <c r="B42" s="26" t="s">
        <v>278</v>
      </c>
      <c r="C42" s="36" t="s">
        <v>24</v>
      </c>
      <c r="D42" s="26">
        <f>ROUND(Tabla13[[#This Row],[CANTIDAD TOTAL]]/4,0)</f>
        <v>3</v>
      </c>
      <c r="E42" s="26">
        <f>ROUND(Tabla13[[#This Row],[CANTIDAD TOTAL]]/4,0)</f>
        <v>3</v>
      </c>
      <c r="F42" s="26">
        <f>ROUND(Tabla13[[#This Row],[CANTIDAD TOTAL]]/4,0)</f>
        <v>3</v>
      </c>
      <c r="G42" s="26">
        <f>Tabla13[[#This Row],[CANTIDAD TOTAL]]-Tabla13[[#This Row],[PRIMER TRIMESTRE]]-Tabla13[[#This Row],[SEGUNDO TRIMESTRE]]-Tabla13[[#This Row],[TERCER TRIMESTRE]]</f>
        <v>2</v>
      </c>
      <c r="H42" s="26">
        <v>11</v>
      </c>
      <c r="I42" s="27">
        <v>112.52</v>
      </c>
      <c r="J42" s="27">
        <f>Tabla13[[#This Row],[CANTIDAD TOTAL]]*Tabla13[[#This Row],[PRECIO UNITARIO ESTIMADO]]</f>
        <v>1237.72</v>
      </c>
      <c r="K42" s="34"/>
      <c r="L42" s="36" t="s">
        <v>35</v>
      </c>
      <c r="M42" s="26" t="s">
        <v>1709</v>
      </c>
      <c r="N42" s="26"/>
      <c r="O42" s="36" t="s">
        <v>1213</v>
      </c>
      <c r="P42" s="65"/>
      <c r="Q42" s="79" t="s">
        <v>1237</v>
      </c>
      <c r="R42" s="83">
        <v>32</v>
      </c>
      <c r="U42" s="29" t="s">
        <v>78</v>
      </c>
      <c r="X42" s="30"/>
    </row>
    <row r="43" spans="1:24" x14ac:dyDescent="0.25">
      <c r="A43" s="34" t="s">
        <v>239</v>
      </c>
      <c r="B43" s="26" t="s">
        <v>279</v>
      </c>
      <c r="C43" s="36" t="s">
        <v>24</v>
      </c>
      <c r="D43" s="26">
        <f>ROUND(Tabla13[[#This Row],[CANTIDAD TOTAL]]/4,0)</f>
        <v>4378</v>
      </c>
      <c r="E43" s="26">
        <f>ROUND(Tabla13[[#This Row],[CANTIDAD TOTAL]]/4,0)</f>
        <v>4378</v>
      </c>
      <c r="F43" s="26">
        <f>ROUND(Tabla13[[#This Row],[CANTIDAD TOTAL]]/4,0)</f>
        <v>4378</v>
      </c>
      <c r="G43" s="26">
        <f>Tabla13[[#This Row],[CANTIDAD TOTAL]]-Tabla13[[#This Row],[PRIMER TRIMESTRE]]-Tabla13[[#This Row],[SEGUNDO TRIMESTRE]]-Tabla13[[#This Row],[TERCER TRIMESTRE]]</f>
        <v>4379</v>
      </c>
      <c r="H43" s="26">
        <v>17513</v>
      </c>
      <c r="I43" s="27">
        <v>2.23</v>
      </c>
      <c r="J43" s="27">
        <f>Tabla13[[#This Row],[CANTIDAD TOTAL]]*Tabla13[[#This Row],[PRECIO UNITARIO ESTIMADO]]</f>
        <v>39053.99</v>
      </c>
      <c r="K43" s="34"/>
      <c r="L43" s="36" t="s">
        <v>35</v>
      </c>
      <c r="M43" s="26" t="s">
        <v>1709</v>
      </c>
      <c r="N43" s="26"/>
      <c r="O43" s="36" t="s">
        <v>1213</v>
      </c>
      <c r="P43" s="65"/>
      <c r="Q43" s="79" t="s">
        <v>1237</v>
      </c>
      <c r="R43" s="83">
        <v>33</v>
      </c>
      <c r="U43" s="29" t="s">
        <v>80</v>
      </c>
      <c r="X43" s="30"/>
    </row>
    <row r="44" spans="1:24" x14ac:dyDescent="0.25">
      <c r="A44" s="34" t="s">
        <v>239</v>
      </c>
      <c r="B44" s="26" t="s">
        <v>280</v>
      </c>
      <c r="C44" s="36" t="s">
        <v>37</v>
      </c>
      <c r="D44" s="26">
        <f>ROUND(Tabla13[[#This Row],[CANTIDAD TOTAL]]/4,0)</f>
        <v>318</v>
      </c>
      <c r="E44" s="26">
        <f>ROUND(Tabla13[[#This Row],[CANTIDAD TOTAL]]/4,0)</f>
        <v>318</v>
      </c>
      <c r="F44" s="26">
        <f>ROUND(Tabla13[[#This Row],[CANTIDAD TOTAL]]/4,0)</f>
        <v>318</v>
      </c>
      <c r="G44" s="26">
        <f>Tabla13[[#This Row],[CANTIDAD TOTAL]]-Tabla13[[#This Row],[PRIMER TRIMESTRE]]-Tabla13[[#This Row],[SEGUNDO TRIMESTRE]]-Tabla13[[#This Row],[TERCER TRIMESTRE]]</f>
        <v>316</v>
      </c>
      <c r="H44" s="26">
        <v>1270</v>
      </c>
      <c r="I44" s="27">
        <v>620.99</v>
      </c>
      <c r="J44" s="27">
        <f>Tabla13[[#This Row],[CANTIDAD TOTAL]]*Tabla13[[#This Row],[PRECIO UNITARIO ESTIMADO]]</f>
        <v>788657.3</v>
      </c>
      <c r="K44" s="34"/>
      <c r="L44" s="36" t="s">
        <v>35</v>
      </c>
      <c r="M44" s="26" t="s">
        <v>1709</v>
      </c>
      <c r="N44" s="26"/>
      <c r="O44" s="36" t="s">
        <v>1213</v>
      </c>
      <c r="P44" s="65"/>
      <c r="Q44" s="79" t="s">
        <v>1237</v>
      </c>
      <c r="R44" s="83">
        <v>34</v>
      </c>
      <c r="U44" s="29"/>
      <c r="X44" s="30"/>
    </row>
    <row r="45" spans="1:24" x14ac:dyDescent="0.25">
      <c r="A45" s="34" t="s">
        <v>239</v>
      </c>
      <c r="B45" s="26" t="s">
        <v>281</v>
      </c>
      <c r="C45" s="36" t="s">
        <v>24</v>
      </c>
      <c r="D45" s="26">
        <f>ROUND(Tabla13[[#This Row],[CANTIDAD TOTAL]]/4,0)</f>
        <v>96</v>
      </c>
      <c r="E45" s="26">
        <f>ROUND(Tabla13[[#This Row],[CANTIDAD TOTAL]]/4,0)</f>
        <v>96</v>
      </c>
      <c r="F45" s="26">
        <f>ROUND(Tabla13[[#This Row],[CANTIDAD TOTAL]]/4,0)</f>
        <v>96</v>
      </c>
      <c r="G45" s="26">
        <f>Tabla13[[#This Row],[CANTIDAD TOTAL]]-Tabla13[[#This Row],[PRIMER TRIMESTRE]]-Tabla13[[#This Row],[SEGUNDO TRIMESTRE]]-Tabla13[[#This Row],[TERCER TRIMESTRE]]</f>
        <v>94</v>
      </c>
      <c r="H45" s="26">
        <v>382</v>
      </c>
      <c r="I45" s="27">
        <v>21.24</v>
      </c>
      <c r="J45" s="27">
        <f>Tabla13[[#This Row],[CANTIDAD TOTAL]]*Tabla13[[#This Row],[PRECIO UNITARIO ESTIMADO]]</f>
        <v>8113.6799999999994</v>
      </c>
      <c r="K45" s="34"/>
      <c r="L45" s="36" t="s">
        <v>35</v>
      </c>
      <c r="M45" s="26" t="s">
        <v>1709</v>
      </c>
      <c r="N45" s="26"/>
      <c r="O45" s="36" t="s">
        <v>1213</v>
      </c>
      <c r="P45" s="65"/>
      <c r="Q45" s="79" t="s">
        <v>1237</v>
      </c>
      <c r="R45" s="83">
        <v>35</v>
      </c>
      <c r="U45" s="29"/>
      <c r="X45" s="30"/>
    </row>
    <row r="46" spans="1:24" x14ac:dyDescent="0.25">
      <c r="A46" s="34" t="s">
        <v>239</v>
      </c>
      <c r="B46" s="26" t="s">
        <v>282</v>
      </c>
      <c r="C46" s="36" t="s">
        <v>24</v>
      </c>
      <c r="D46" s="26">
        <f>ROUND(Tabla13[[#This Row],[CANTIDAD TOTAL]]/4,0)</f>
        <v>93</v>
      </c>
      <c r="E46" s="26">
        <f>ROUND(Tabla13[[#This Row],[CANTIDAD TOTAL]]/4,0)</f>
        <v>93</v>
      </c>
      <c r="F46" s="26">
        <f>ROUND(Tabla13[[#This Row],[CANTIDAD TOTAL]]/4,0)</f>
        <v>93</v>
      </c>
      <c r="G46" s="26">
        <f>Tabla13[[#This Row],[CANTIDAD TOTAL]]-Tabla13[[#This Row],[PRIMER TRIMESTRE]]-Tabla13[[#This Row],[SEGUNDO TRIMESTRE]]-Tabla13[[#This Row],[TERCER TRIMESTRE]]</f>
        <v>92</v>
      </c>
      <c r="H46" s="26">
        <v>371</v>
      </c>
      <c r="I46" s="27">
        <v>32.450000000000003</v>
      </c>
      <c r="J46" s="27">
        <f>Tabla13[[#This Row],[CANTIDAD TOTAL]]*Tabla13[[#This Row],[PRECIO UNITARIO ESTIMADO]]</f>
        <v>12038.95</v>
      </c>
      <c r="K46" s="34"/>
      <c r="L46" s="36" t="s">
        <v>35</v>
      </c>
      <c r="M46" s="26" t="s">
        <v>1709</v>
      </c>
      <c r="N46" s="26"/>
      <c r="O46" s="36" t="s">
        <v>1213</v>
      </c>
      <c r="P46" s="65"/>
      <c r="Q46" s="79" t="s">
        <v>1237</v>
      </c>
      <c r="R46" s="83">
        <v>36</v>
      </c>
      <c r="U46" s="29"/>
      <c r="X46" s="30"/>
    </row>
    <row r="47" spans="1:24" x14ac:dyDescent="0.25">
      <c r="A47" s="34" t="s">
        <v>239</v>
      </c>
      <c r="B47" s="26" t="s">
        <v>283</v>
      </c>
      <c r="C47" s="36" t="s">
        <v>24</v>
      </c>
      <c r="D47" s="26">
        <f>ROUND(Tabla13[[#This Row],[CANTIDAD TOTAL]]/4,0)</f>
        <v>52</v>
      </c>
      <c r="E47" s="26">
        <f>ROUND(Tabla13[[#This Row],[CANTIDAD TOTAL]]/4,0)</f>
        <v>52</v>
      </c>
      <c r="F47" s="26">
        <f>ROUND(Tabla13[[#This Row],[CANTIDAD TOTAL]]/4,0)</f>
        <v>52</v>
      </c>
      <c r="G47" s="26">
        <f>Tabla13[[#This Row],[CANTIDAD TOTAL]]-Tabla13[[#This Row],[PRIMER TRIMESTRE]]-Tabla13[[#This Row],[SEGUNDO TRIMESTRE]]-Tabla13[[#This Row],[TERCER TRIMESTRE]]</f>
        <v>53</v>
      </c>
      <c r="H47" s="26">
        <v>209</v>
      </c>
      <c r="I47" s="27">
        <v>188.8</v>
      </c>
      <c r="J47" s="27">
        <f>Tabla13[[#This Row],[CANTIDAD TOTAL]]*Tabla13[[#This Row],[PRECIO UNITARIO ESTIMADO]]</f>
        <v>39459.200000000004</v>
      </c>
      <c r="K47" s="34"/>
      <c r="L47" s="36" t="s">
        <v>35</v>
      </c>
      <c r="M47" s="26" t="s">
        <v>1709</v>
      </c>
      <c r="N47" s="26"/>
      <c r="O47" s="36" t="s">
        <v>1213</v>
      </c>
      <c r="P47" s="65"/>
      <c r="Q47" s="79" t="s">
        <v>1237</v>
      </c>
      <c r="R47" s="83">
        <v>37</v>
      </c>
      <c r="U47" s="29"/>
      <c r="X47" s="30"/>
    </row>
    <row r="48" spans="1:24" x14ac:dyDescent="0.25">
      <c r="A48" s="34" t="s">
        <v>239</v>
      </c>
      <c r="B48" s="26" t="s">
        <v>284</v>
      </c>
      <c r="C48" s="36" t="s">
        <v>24</v>
      </c>
      <c r="D48" s="26">
        <v>2152</v>
      </c>
      <c r="E48" s="26">
        <v>2152</v>
      </c>
      <c r="F48" s="26">
        <f>2152+2000</f>
        <v>4152</v>
      </c>
      <c r="G48" s="26">
        <v>2152</v>
      </c>
      <c r="H48" s="26">
        <f>9083+8025-6500</f>
        <v>10608</v>
      </c>
      <c r="I48" s="27">
        <v>32.5</v>
      </c>
      <c r="J48" s="27">
        <f>Tabla13[[#This Row],[CANTIDAD TOTAL]]*Tabla13[[#This Row],[PRECIO UNITARIO ESTIMADO]]</f>
        <v>344760</v>
      </c>
      <c r="K48" s="34"/>
      <c r="L48" s="36" t="s">
        <v>35</v>
      </c>
      <c r="M48" s="26" t="s">
        <v>1709</v>
      </c>
      <c r="N48" s="26"/>
      <c r="O48" s="36" t="s">
        <v>1213</v>
      </c>
      <c r="P48" s="65"/>
      <c r="Q48" s="79" t="s">
        <v>1237</v>
      </c>
      <c r="R48" s="83">
        <v>38</v>
      </c>
      <c r="U48" s="29"/>
      <c r="X48" s="30"/>
    </row>
    <row r="49" spans="1:24" x14ac:dyDescent="0.25">
      <c r="A49" s="34" t="s">
        <v>239</v>
      </c>
      <c r="B49" s="26" t="s">
        <v>285</v>
      </c>
      <c r="C49" s="36" t="s">
        <v>24</v>
      </c>
      <c r="D49" s="26">
        <f>ROUND(Tabla13[[#This Row],[CANTIDAD TOTAL]]/4,0)</f>
        <v>257</v>
      </c>
      <c r="E49" s="26">
        <f>ROUND(Tabla13[[#This Row],[CANTIDAD TOTAL]]/4,0)</f>
        <v>257</v>
      </c>
      <c r="F49" s="26">
        <f>ROUND(Tabla13[[#This Row],[CANTIDAD TOTAL]]/4,0)</f>
        <v>257</v>
      </c>
      <c r="G49" s="26">
        <f>Tabla13[[#This Row],[CANTIDAD TOTAL]]-Tabla13[[#This Row],[PRIMER TRIMESTRE]]-Tabla13[[#This Row],[SEGUNDO TRIMESTRE]]-Tabla13[[#This Row],[TERCER TRIMESTRE]]</f>
        <v>255</v>
      </c>
      <c r="H49" s="26">
        <v>1026</v>
      </c>
      <c r="I49" s="27">
        <v>15.93</v>
      </c>
      <c r="J49" s="27">
        <f>Tabla13[[#This Row],[CANTIDAD TOTAL]]*Tabla13[[#This Row],[PRECIO UNITARIO ESTIMADO]]</f>
        <v>16344.18</v>
      </c>
      <c r="K49" s="34"/>
      <c r="L49" s="36" t="s">
        <v>35</v>
      </c>
      <c r="M49" s="26" t="s">
        <v>1709</v>
      </c>
      <c r="N49" s="26"/>
      <c r="O49" s="36" t="s">
        <v>1213</v>
      </c>
      <c r="P49" s="65"/>
      <c r="Q49" s="79" t="s">
        <v>1237</v>
      </c>
      <c r="R49" s="83">
        <v>39</v>
      </c>
      <c r="U49" s="29"/>
      <c r="X49" s="30"/>
    </row>
    <row r="50" spans="1:24" x14ac:dyDescent="0.25">
      <c r="A50" s="34" t="s">
        <v>239</v>
      </c>
      <c r="B50" s="26" t="s">
        <v>286</v>
      </c>
      <c r="C50" s="36" t="s">
        <v>24</v>
      </c>
      <c r="D50" s="26">
        <f>ROUND(Tabla13[[#This Row],[CANTIDAD TOTAL]]/4,0)</f>
        <v>625</v>
      </c>
      <c r="E50" s="26">
        <f>ROUND(Tabla13[[#This Row],[CANTIDAD TOTAL]]/4,0)</f>
        <v>625</v>
      </c>
      <c r="F50" s="26">
        <f>ROUND(Tabla13[[#This Row],[CANTIDAD TOTAL]]/4,0)</f>
        <v>625</v>
      </c>
      <c r="G50" s="26">
        <f>Tabla13[[#This Row],[CANTIDAD TOTAL]]-Tabla13[[#This Row],[PRIMER TRIMESTRE]]-Tabla13[[#This Row],[SEGUNDO TRIMESTRE]]-Tabla13[[#This Row],[TERCER TRIMESTRE]]</f>
        <v>625</v>
      </c>
      <c r="H50" s="26">
        <v>2500</v>
      </c>
      <c r="I50" s="27">
        <v>5.18</v>
      </c>
      <c r="J50" s="27">
        <f>Tabla13[[#This Row],[CANTIDAD TOTAL]]*Tabla13[[#This Row],[PRECIO UNITARIO ESTIMADO]]</f>
        <v>12950</v>
      </c>
      <c r="K50" s="34"/>
      <c r="L50" s="36" t="s">
        <v>35</v>
      </c>
      <c r="M50" s="26" t="s">
        <v>1709</v>
      </c>
      <c r="N50" s="26"/>
      <c r="O50" s="36" t="s">
        <v>1213</v>
      </c>
      <c r="P50" s="65"/>
      <c r="Q50" s="79" t="s">
        <v>1237</v>
      </c>
      <c r="R50" s="83">
        <v>40</v>
      </c>
      <c r="U50" s="29"/>
      <c r="X50" s="30"/>
    </row>
    <row r="51" spans="1:24" x14ac:dyDescent="0.25">
      <c r="A51" s="34" t="s">
        <v>239</v>
      </c>
      <c r="B51" s="26" t="s">
        <v>287</v>
      </c>
      <c r="C51" s="36" t="s">
        <v>24</v>
      </c>
      <c r="D51" s="26">
        <f>ROUND(Tabla13[[#This Row],[CANTIDAD TOTAL]]/4,0)</f>
        <v>655</v>
      </c>
      <c r="E51" s="26">
        <f>ROUND(Tabla13[[#This Row],[CANTIDAD TOTAL]]/4,0)</f>
        <v>655</v>
      </c>
      <c r="F51" s="26">
        <f>ROUND(Tabla13[[#This Row],[CANTIDAD TOTAL]]/4,0)</f>
        <v>655</v>
      </c>
      <c r="G51" s="26">
        <f>Tabla13[[#This Row],[CANTIDAD TOTAL]]-Tabla13[[#This Row],[PRIMER TRIMESTRE]]-Tabla13[[#This Row],[SEGUNDO TRIMESTRE]]-Tabla13[[#This Row],[TERCER TRIMESTRE]]</f>
        <v>655</v>
      </c>
      <c r="H51" s="26">
        <v>2620</v>
      </c>
      <c r="I51" s="27">
        <v>3.07</v>
      </c>
      <c r="J51" s="27">
        <f>Tabla13[[#This Row],[CANTIDAD TOTAL]]*Tabla13[[#This Row],[PRECIO UNITARIO ESTIMADO]]</f>
        <v>8043.4</v>
      </c>
      <c r="K51" s="34"/>
      <c r="L51" s="36" t="s">
        <v>35</v>
      </c>
      <c r="M51" s="26" t="s">
        <v>1709</v>
      </c>
      <c r="N51" s="26"/>
      <c r="O51" s="36" t="s">
        <v>1213</v>
      </c>
      <c r="P51" s="65"/>
      <c r="Q51" s="79" t="s">
        <v>1237</v>
      </c>
      <c r="R51" s="83">
        <v>41</v>
      </c>
      <c r="U51" s="29"/>
      <c r="X51" s="30"/>
    </row>
    <row r="52" spans="1:24" x14ac:dyDescent="0.25">
      <c r="A52" s="34" t="s">
        <v>239</v>
      </c>
      <c r="B52" s="26" t="s">
        <v>288</v>
      </c>
      <c r="C52" s="36" t="s">
        <v>24</v>
      </c>
      <c r="D52" s="26">
        <f>ROUND(Tabla13[[#This Row],[CANTIDAD TOTAL]]/4,0)</f>
        <v>530</v>
      </c>
      <c r="E52" s="26">
        <f>ROUND(Tabla13[[#This Row],[CANTIDAD TOTAL]]/4,0)</f>
        <v>530</v>
      </c>
      <c r="F52" s="26">
        <f>ROUND(Tabla13[[#This Row],[CANTIDAD TOTAL]]/4,0)</f>
        <v>530</v>
      </c>
      <c r="G52" s="26">
        <f>Tabla13[[#This Row],[CANTIDAD TOTAL]]-Tabla13[[#This Row],[PRIMER TRIMESTRE]]-Tabla13[[#This Row],[SEGUNDO TRIMESTRE]]-Tabla13[[#This Row],[TERCER TRIMESTRE]]</f>
        <v>530</v>
      </c>
      <c r="H52" s="26">
        <v>2120</v>
      </c>
      <c r="I52" s="27">
        <v>2.63</v>
      </c>
      <c r="J52" s="27">
        <f>Tabla13[[#This Row],[CANTIDAD TOTAL]]*Tabla13[[#This Row],[PRECIO UNITARIO ESTIMADO]]</f>
        <v>5575.5999999999995</v>
      </c>
      <c r="K52" s="34"/>
      <c r="L52" s="36" t="s">
        <v>35</v>
      </c>
      <c r="M52" s="26" t="s">
        <v>1709</v>
      </c>
      <c r="N52" s="26"/>
      <c r="O52" s="36" t="s">
        <v>1213</v>
      </c>
      <c r="P52" s="65"/>
      <c r="Q52" s="79" t="s">
        <v>1237</v>
      </c>
      <c r="R52" s="83">
        <v>42</v>
      </c>
      <c r="U52" s="29"/>
      <c r="X52" s="30"/>
    </row>
    <row r="53" spans="1:24" x14ac:dyDescent="0.25">
      <c r="A53" s="34" t="s">
        <v>239</v>
      </c>
      <c r="B53" s="26" t="s">
        <v>289</v>
      </c>
      <c r="C53" s="36" t="s">
        <v>24</v>
      </c>
      <c r="D53" s="26">
        <f>ROUND(Tabla13[[#This Row],[CANTIDAD TOTAL]]/4,0)</f>
        <v>379</v>
      </c>
      <c r="E53" s="26">
        <f>ROUND(Tabla13[[#This Row],[CANTIDAD TOTAL]]/4,0)</f>
        <v>379</v>
      </c>
      <c r="F53" s="26">
        <f>ROUND(Tabla13[[#This Row],[CANTIDAD TOTAL]]/4,0)</f>
        <v>379</v>
      </c>
      <c r="G53" s="26">
        <f>Tabla13[[#This Row],[CANTIDAD TOTAL]]-Tabla13[[#This Row],[PRIMER TRIMESTRE]]-Tabla13[[#This Row],[SEGUNDO TRIMESTRE]]-Tabla13[[#This Row],[TERCER TRIMESTRE]]</f>
        <v>378</v>
      </c>
      <c r="H53" s="26">
        <v>1515</v>
      </c>
      <c r="I53" s="27">
        <v>1</v>
      </c>
      <c r="J53" s="27">
        <f>Tabla13[[#This Row],[CANTIDAD TOTAL]]*Tabla13[[#This Row],[PRECIO UNITARIO ESTIMADO]]</f>
        <v>1515</v>
      </c>
      <c r="K53" s="34"/>
      <c r="L53" s="36" t="s">
        <v>35</v>
      </c>
      <c r="M53" s="26" t="s">
        <v>1709</v>
      </c>
      <c r="N53" s="26"/>
      <c r="O53" s="36" t="s">
        <v>1213</v>
      </c>
      <c r="P53" s="65"/>
      <c r="Q53" s="79" t="s">
        <v>1237</v>
      </c>
      <c r="R53" s="83">
        <v>43</v>
      </c>
      <c r="U53" s="29"/>
      <c r="X53" s="30"/>
    </row>
    <row r="54" spans="1:24" x14ac:dyDescent="0.25">
      <c r="A54" s="34" t="s">
        <v>239</v>
      </c>
      <c r="B54" s="26" t="s">
        <v>290</v>
      </c>
      <c r="C54" s="36" t="s">
        <v>24</v>
      </c>
      <c r="D54" s="26">
        <f>ROUND(Tabla13[[#This Row],[CANTIDAD TOTAL]]/4,0)</f>
        <v>3</v>
      </c>
      <c r="E54" s="26">
        <f>ROUND(Tabla13[[#This Row],[CANTIDAD TOTAL]]/4,0)</f>
        <v>3</v>
      </c>
      <c r="F54" s="26">
        <f>ROUND(Tabla13[[#This Row],[CANTIDAD TOTAL]]/4,0)</f>
        <v>3</v>
      </c>
      <c r="G54" s="26">
        <f>Tabla13[[#This Row],[CANTIDAD TOTAL]]-Tabla13[[#This Row],[PRIMER TRIMESTRE]]-Tabla13[[#This Row],[SEGUNDO TRIMESTRE]]-Tabla13[[#This Row],[TERCER TRIMESTRE]]</f>
        <v>1</v>
      </c>
      <c r="H54" s="26">
        <v>10</v>
      </c>
      <c r="I54" s="27">
        <v>578.20000000000005</v>
      </c>
      <c r="J54" s="27">
        <f>Tabla13[[#This Row],[CANTIDAD TOTAL]]*Tabla13[[#This Row],[PRECIO UNITARIO ESTIMADO]]</f>
        <v>5782</v>
      </c>
      <c r="K54" s="34"/>
      <c r="L54" s="36" t="s">
        <v>35</v>
      </c>
      <c r="M54" s="26" t="s">
        <v>1709</v>
      </c>
      <c r="N54" s="26"/>
      <c r="O54" s="36" t="s">
        <v>1213</v>
      </c>
      <c r="P54" s="65"/>
      <c r="Q54" s="79" t="s">
        <v>1237</v>
      </c>
      <c r="R54" s="83">
        <v>44</v>
      </c>
      <c r="U54" s="29"/>
      <c r="X54" s="30"/>
    </row>
    <row r="55" spans="1:24" x14ac:dyDescent="0.25">
      <c r="A55" s="34" t="s">
        <v>239</v>
      </c>
      <c r="B55" s="26" t="s">
        <v>291</v>
      </c>
      <c r="C55" s="36" t="s">
        <v>244</v>
      </c>
      <c r="D55" s="26">
        <f>ROUND(Tabla13[[#This Row],[CANTIDAD TOTAL]]/4,0)</f>
        <v>7</v>
      </c>
      <c r="E55" s="26">
        <f>ROUND(Tabla13[[#This Row],[CANTIDAD TOTAL]]/4,0)</f>
        <v>7</v>
      </c>
      <c r="F55" s="26">
        <f>ROUND(Tabla13[[#This Row],[CANTIDAD TOTAL]]/4,0)</f>
        <v>7</v>
      </c>
      <c r="G55" s="26">
        <f>Tabla13[[#This Row],[CANTIDAD TOTAL]]-Tabla13[[#This Row],[PRIMER TRIMESTRE]]-Tabla13[[#This Row],[SEGUNDO TRIMESTRE]]-Tabla13[[#This Row],[TERCER TRIMESTRE]]</f>
        <v>8</v>
      </c>
      <c r="H55" s="26">
        <v>29</v>
      </c>
      <c r="I55" s="27">
        <v>29</v>
      </c>
      <c r="J55" s="27">
        <f>Tabla13[[#This Row],[CANTIDAD TOTAL]]*Tabla13[[#This Row],[PRECIO UNITARIO ESTIMADO]]</f>
        <v>841</v>
      </c>
      <c r="K55" s="34"/>
      <c r="L55" s="36" t="s">
        <v>35</v>
      </c>
      <c r="M55" s="26" t="s">
        <v>1709</v>
      </c>
      <c r="N55" s="26"/>
      <c r="O55" s="36" t="s">
        <v>1213</v>
      </c>
      <c r="P55" s="65"/>
      <c r="Q55" s="79" t="s">
        <v>1237</v>
      </c>
      <c r="R55" s="83">
        <v>45</v>
      </c>
      <c r="U55" s="29"/>
      <c r="X55" s="30"/>
    </row>
    <row r="56" spans="1:24" x14ac:dyDescent="0.25">
      <c r="A56" s="34" t="s">
        <v>239</v>
      </c>
      <c r="B56" s="26" t="s">
        <v>292</v>
      </c>
      <c r="C56" s="36" t="s">
        <v>244</v>
      </c>
      <c r="D56" s="26"/>
      <c r="E56" s="26"/>
      <c r="F56" s="26"/>
      <c r="G56" s="26"/>
      <c r="H56" s="26">
        <v>800</v>
      </c>
      <c r="I56" s="27">
        <v>112.1</v>
      </c>
      <c r="J56" s="27">
        <f>Tabla13[[#This Row],[CANTIDAD TOTAL]]*Tabla13[[#This Row],[PRECIO UNITARIO ESTIMADO]]</f>
        <v>89680</v>
      </c>
      <c r="K56" s="34"/>
      <c r="L56" s="36" t="s">
        <v>35</v>
      </c>
      <c r="M56" s="26" t="s">
        <v>1709</v>
      </c>
      <c r="N56" s="26"/>
      <c r="O56" s="36" t="s">
        <v>1213</v>
      </c>
      <c r="P56" s="65"/>
      <c r="Q56" s="79" t="s">
        <v>1237</v>
      </c>
      <c r="R56" s="83">
        <v>46</v>
      </c>
      <c r="U56" s="29"/>
      <c r="X56" s="30"/>
    </row>
    <row r="57" spans="1:24" x14ac:dyDescent="0.25">
      <c r="A57" s="34" t="s">
        <v>321</v>
      </c>
      <c r="B57" s="26" t="s">
        <v>415</v>
      </c>
      <c r="C57" s="36" t="s">
        <v>24</v>
      </c>
      <c r="D57" s="26">
        <v>2</v>
      </c>
      <c r="E57" s="26"/>
      <c r="F57" s="26"/>
      <c r="G57" s="26"/>
      <c r="H57" s="26">
        <v>2</v>
      </c>
      <c r="I57" s="27">
        <v>6000</v>
      </c>
      <c r="J57" s="27">
        <f>Tabla13[[#This Row],[CANTIDAD TOTAL]]*Tabla13[[#This Row],[PRECIO UNITARIO ESTIMADO]]</f>
        <v>12000</v>
      </c>
      <c r="K57" s="34"/>
      <c r="L57" s="36" t="s">
        <v>42</v>
      </c>
      <c r="M57" s="26" t="s">
        <v>1709</v>
      </c>
      <c r="N57" s="26"/>
      <c r="O57" s="36" t="s">
        <v>1205</v>
      </c>
      <c r="P57" s="65"/>
      <c r="Q57" s="79" t="s">
        <v>1225</v>
      </c>
      <c r="R57" s="83">
        <v>47</v>
      </c>
      <c r="U57" s="29"/>
      <c r="X57" s="30"/>
    </row>
    <row r="58" spans="1:24" s="50" customFormat="1" x14ac:dyDescent="0.25">
      <c r="A58" s="34" t="s">
        <v>321</v>
      </c>
      <c r="B58" s="26" t="s">
        <v>417</v>
      </c>
      <c r="C58" s="36" t="s">
        <v>24</v>
      </c>
      <c r="D58" s="26">
        <v>2</v>
      </c>
      <c r="E58" s="26"/>
      <c r="F58" s="26"/>
      <c r="G58" s="26"/>
      <c r="H58" s="26">
        <v>2</v>
      </c>
      <c r="I58" s="27">
        <v>9000</v>
      </c>
      <c r="J58" s="27">
        <f>Tabla13[[#This Row],[CANTIDAD TOTAL]]*Tabla13[[#This Row],[PRECIO UNITARIO ESTIMADO]]</f>
        <v>18000</v>
      </c>
      <c r="K58" s="34"/>
      <c r="L58" s="36" t="s">
        <v>42</v>
      </c>
      <c r="M58" s="26" t="s">
        <v>1709</v>
      </c>
      <c r="N58" s="26"/>
      <c r="O58" s="36" t="s">
        <v>1205</v>
      </c>
      <c r="P58" s="65"/>
      <c r="Q58" s="79" t="s">
        <v>1225</v>
      </c>
      <c r="R58" s="83">
        <v>48</v>
      </c>
      <c r="U58" s="29"/>
      <c r="X58" s="30"/>
    </row>
    <row r="59" spans="1:24" s="62" customFormat="1" x14ac:dyDescent="0.25">
      <c r="A59" s="34" t="s">
        <v>321</v>
      </c>
      <c r="B59" s="26" t="s">
        <v>1210</v>
      </c>
      <c r="C59" s="36" t="s">
        <v>24</v>
      </c>
      <c r="D59" s="56"/>
      <c r="E59" s="56">
        <v>29</v>
      </c>
      <c r="F59" s="56"/>
      <c r="G59" s="56">
        <v>29</v>
      </c>
      <c r="H59" s="56">
        <v>58</v>
      </c>
      <c r="I59" s="57">
        <v>30000</v>
      </c>
      <c r="J59" s="57">
        <f>Tabla13[[#This Row],[CANTIDAD TOTAL]]*Tabla13[[#This Row],[PRECIO UNITARIO ESTIMADO]]</f>
        <v>1740000</v>
      </c>
      <c r="K59" s="68">
        <f>SUM(J59:J68)</f>
        <v>45436840</v>
      </c>
      <c r="L59" s="55" t="s">
        <v>42</v>
      </c>
      <c r="M59" s="26" t="s">
        <v>1709</v>
      </c>
      <c r="N59" s="57"/>
      <c r="O59" s="36" t="s">
        <v>1205</v>
      </c>
      <c r="P59" s="65"/>
      <c r="Q59" s="79" t="s">
        <v>1225</v>
      </c>
      <c r="R59" s="83">
        <v>49</v>
      </c>
      <c r="U59" s="29"/>
      <c r="X59" s="30"/>
    </row>
    <row r="60" spans="1:24" s="50" customFormat="1" x14ac:dyDescent="0.25">
      <c r="A60" s="34" t="s">
        <v>321</v>
      </c>
      <c r="B60" s="26" t="s">
        <v>419</v>
      </c>
      <c r="C60" s="36" t="s">
        <v>24</v>
      </c>
      <c r="D60" s="26">
        <v>2</v>
      </c>
      <c r="E60" s="26"/>
      <c r="F60" s="26"/>
      <c r="G60" s="26"/>
      <c r="H60" s="26">
        <v>2</v>
      </c>
      <c r="I60" s="27">
        <v>3000</v>
      </c>
      <c r="J60" s="27">
        <f>Tabla13[[#This Row],[CANTIDAD TOTAL]]*Tabla13[[#This Row],[PRECIO UNITARIO ESTIMADO]]</f>
        <v>6000</v>
      </c>
      <c r="K60" s="34"/>
      <c r="L60" s="36" t="s">
        <v>42</v>
      </c>
      <c r="M60" s="26" t="s">
        <v>1709</v>
      </c>
      <c r="N60" s="26"/>
      <c r="O60" s="36" t="s">
        <v>1205</v>
      </c>
      <c r="P60" s="65"/>
      <c r="Q60" s="79" t="s">
        <v>1225</v>
      </c>
      <c r="R60" s="83">
        <v>50</v>
      </c>
      <c r="U60" s="29"/>
      <c r="X60" s="30"/>
    </row>
    <row r="61" spans="1:24" s="50" customFormat="1" x14ac:dyDescent="0.25">
      <c r="A61" s="34" t="s">
        <v>329</v>
      </c>
      <c r="B61" s="26" t="s">
        <v>745</v>
      </c>
      <c r="C61" s="36" t="s">
        <v>24</v>
      </c>
      <c r="D61" s="33"/>
      <c r="E61" s="33"/>
      <c r="F61" s="33">
        <v>4</v>
      </c>
      <c r="G61" s="33"/>
      <c r="H61" s="33">
        <v>4</v>
      </c>
      <c r="I61" s="27">
        <v>1296000</v>
      </c>
      <c r="J61" s="27">
        <f>Tabla13[[#This Row],[CANTIDAD TOTAL]]*Tabla13[[#This Row],[PRECIO UNITARIO ESTIMADO]]</f>
        <v>5184000</v>
      </c>
      <c r="K61" s="28"/>
      <c r="L61" s="36"/>
      <c r="M61" s="26" t="s">
        <v>1709</v>
      </c>
      <c r="N61" s="27"/>
      <c r="O61" s="36" t="s">
        <v>1213</v>
      </c>
      <c r="P61" s="65" t="s">
        <v>1206</v>
      </c>
      <c r="Q61" s="79" t="s">
        <v>1226</v>
      </c>
      <c r="R61" s="83">
        <v>51</v>
      </c>
      <c r="U61" s="29"/>
      <c r="X61" s="30"/>
    </row>
    <row r="62" spans="1:24" x14ac:dyDescent="0.25">
      <c r="A62" s="34" t="s">
        <v>329</v>
      </c>
      <c r="B62" s="26" t="s">
        <v>424</v>
      </c>
      <c r="C62" s="36" t="s">
        <v>24</v>
      </c>
      <c r="D62" s="26">
        <v>2</v>
      </c>
      <c r="E62" s="26">
        <v>0</v>
      </c>
      <c r="F62" s="26">
        <v>0</v>
      </c>
      <c r="G62" s="26">
        <f>Tabla13[[#This Row],[CANTIDAD TOTAL]]-Tabla13[[#This Row],[PRIMER TRIMESTRE]]-Tabla13[[#This Row],[SEGUNDO TRIMESTRE]]-Tabla13[[#This Row],[TERCER TRIMESTRE]]</f>
        <v>0</v>
      </c>
      <c r="H62" s="26">
        <v>2</v>
      </c>
      <c r="I62" s="27">
        <v>2592000</v>
      </c>
      <c r="J62" s="27">
        <f>Tabla13[[#This Row],[CANTIDAD TOTAL]]*Tabla13[[#This Row],[PRECIO UNITARIO ESTIMADO]]</f>
        <v>5184000</v>
      </c>
      <c r="K62" s="34"/>
      <c r="L62" s="36"/>
      <c r="M62" s="26" t="s">
        <v>1709</v>
      </c>
      <c r="N62" s="26"/>
      <c r="O62" s="36" t="s">
        <v>1213</v>
      </c>
      <c r="P62" s="65" t="s">
        <v>1206</v>
      </c>
      <c r="Q62" s="79" t="s">
        <v>1226</v>
      </c>
      <c r="R62" s="83">
        <v>52</v>
      </c>
      <c r="U62" s="29"/>
      <c r="X62" s="30"/>
    </row>
    <row r="63" spans="1:24" x14ac:dyDescent="0.25">
      <c r="A63" s="34" t="s">
        <v>329</v>
      </c>
      <c r="B63" s="26" t="s">
        <v>1199</v>
      </c>
      <c r="C63" s="36" t="s">
        <v>24</v>
      </c>
      <c r="D63" s="33">
        <v>0</v>
      </c>
      <c r="E63" s="33">
        <v>4</v>
      </c>
      <c r="F63" s="33">
        <v>0</v>
      </c>
      <c r="G63" s="33">
        <v>0</v>
      </c>
      <c r="H63" s="33">
        <v>4</v>
      </c>
      <c r="I63" s="27">
        <v>3655000</v>
      </c>
      <c r="J63" s="57">
        <f>Tabla13[[#This Row],[CANTIDAD TOTAL]]*Tabla13[[#This Row],[PRECIO UNITARIO ESTIMADO]]</f>
        <v>14620000</v>
      </c>
      <c r="K63" s="58">
        <f>SUM(J63:J72)</f>
        <v>33483590.98</v>
      </c>
      <c r="L63" s="55"/>
      <c r="M63" s="26" t="s">
        <v>1709</v>
      </c>
      <c r="N63" s="57"/>
      <c r="O63" s="36" t="s">
        <v>1213</v>
      </c>
      <c r="P63" s="65" t="s">
        <v>1206</v>
      </c>
      <c r="Q63" s="79" t="s">
        <v>1226</v>
      </c>
      <c r="R63" s="83">
        <v>53</v>
      </c>
      <c r="U63" s="29"/>
      <c r="X63" s="30"/>
    </row>
    <row r="64" spans="1:24" x14ac:dyDescent="0.25">
      <c r="A64" s="34" t="s">
        <v>329</v>
      </c>
      <c r="B64" s="26" t="s">
        <v>1200</v>
      </c>
      <c r="C64" s="36" t="s">
        <v>24</v>
      </c>
      <c r="D64" s="33">
        <v>0</v>
      </c>
      <c r="E64" s="33">
        <v>5</v>
      </c>
      <c r="F64" s="33">
        <v>0</v>
      </c>
      <c r="G64" s="33">
        <v>0</v>
      </c>
      <c r="H64" s="33">
        <v>5</v>
      </c>
      <c r="I64" s="27">
        <v>2150000</v>
      </c>
      <c r="J64" s="57">
        <f>Tabla13[[#This Row],[CANTIDAD TOTAL]]*Tabla13[[#This Row],[PRECIO UNITARIO ESTIMADO]]</f>
        <v>10750000</v>
      </c>
      <c r="K64" s="58">
        <f>SUM(J64:J75)</f>
        <v>18891198.48</v>
      </c>
      <c r="L64" s="55"/>
      <c r="M64" s="26" t="s">
        <v>1709</v>
      </c>
      <c r="N64" s="57"/>
      <c r="O64" s="36" t="s">
        <v>1213</v>
      </c>
      <c r="P64" s="65" t="s">
        <v>1206</v>
      </c>
      <c r="Q64" s="79" t="s">
        <v>1226</v>
      </c>
      <c r="R64" s="83">
        <v>54</v>
      </c>
      <c r="U64" s="29"/>
      <c r="X64" s="30"/>
    </row>
    <row r="65" spans="1:24" s="71" customFormat="1" x14ac:dyDescent="0.25">
      <c r="A65" s="34" t="s">
        <v>329</v>
      </c>
      <c r="B65" s="26" t="s">
        <v>1211</v>
      </c>
      <c r="C65" s="36" t="s">
        <v>24</v>
      </c>
      <c r="D65" s="73">
        <v>0</v>
      </c>
      <c r="E65" s="73">
        <v>0</v>
      </c>
      <c r="F65" s="73">
        <v>1</v>
      </c>
      <c r="G65" s="73">
        <v>0</v>
      </c>
      <c r="H65" s="73">
        <v>1</v>
      </c>
      <c r="I65" s="74">
        <v>2950000</v>
      </c>
      <c r="J65" s="74">
        <f>Tabla13[[#This Row],[CANTIDAD TOTAL]]*Tabla13[[#This Row],[PRECIO UNITARIO ESTIMADO]]</f>
        <v>2950000</v>
      </c>
      <c r="K65" s="75">
        <f>SUM(J65:J73)</f>
        <v>8119590.9799999995</v>
      </c>
      <c r="L65" s="72"/>
      <c r="M65" s="26" t="s">
        <v>1709</v>
      </c>
      <c r="N65" s="74"/>
      <c r="O65" s="36" t="s">
        <v>1213</v>
      </c>
      <c r="P65" s="65" t="s">
        <v>1206</v>
      </c>
      <c r="Q65" s="79" t="s">
        <v>1226</v>
      </c>
      <c r="R65" s="83">
        <v>55</v>
      </c>
      <c r="U65" s="29"/>
      <c r="X65" s="30"/>
    </row>
    <row r="66" spans="1:24" x14ac:dyDescent="0.25">
      <c r="A66" s="34" t="s">
        <v>329</v>
      </c>
      <c r="B66" s="26" t="s">
        <v>1201</v>
      </c>
      <c r="C66" s="36" t="s">
        <v>24</v>
      </c>
      <c r="D66" s="33">
        <v>0</v>
      </c>
      <c r="E66" s="33">
        <v>10</v>
      </c>
      <c r="F66" s="33">
        <v>0</v>
      </c>
      <c r="G66" s="33">
        <v>0</v>
      </c>
      <c r="H66" s="33">
        <v>10</v>
      </c>
      <c r="I66" s="27">
        <v>80000</v>
      </c>
      <c r="J66" s="57">
        <f>Tabla13[[#This Row],[CANTIDAD TOTAL]]*Tabla13[[#This Row],[PRECIO UNITARIO ESTIMADO]]</f>
        <v>800000</v>
      </c>
      <c r="K66" s="58">
        <f>SUM(J66:J76)</f>
        <v>5192091.5999999996</v>
      </c>
      <c r="L66" s="55"/>
      <c r="M66" s="26" t="s">
        <v>1709</v>
      </c>
      <c r="N66" s="57"/>
      <c r="O66" s="36" t="s">
        <v>1213</v>
      </c>
      <c r="P66" s="65" t="s">
        <v>1206</v>
      </c>
      <c r="Q66" s="79" t="s">
        <v>1226</v>
      </c>
      <c r="R66" s="83">
        <v>56</v>
      </c>
      <c r="U66" s="29"/>
      <c r="X66" s="30"/>
    </row>
    <row r="67" spans="1:24" s="50" customFormat="1" x14ac:dyDescent="0.25">
      <c r="A67" s="34" t="s">
        <v>343</v>
      </c>
      <c r="B67" s="26" t="s">
        <v>746</v>
      </c>
      <c r="C67" s="36" t="s">
        <v>24</v>
      </c>
      <c r="D67" s="33">
        <f>ROUND(Tabla13[[#This Row],[CANTIDAD TOTAL]]/4,0)</f>
        <v>2</v>
      </c>
      <c r="E67" s="33">
        <f>ROUND(Tabla13[[#This Row],[CANTIDAD TOTAL]]/4,0)</f>
        <v>2</v>
      </c>
      <c r="F67" s="33">
        <f>ROUND(Tabla13[[#This Row],[CANTIDAD TOTAL]]/4,0)</f>
        <v>2</v>
      </c>
      <c r="G67" s="33">
        <f>Tabla13[[#This Row],[CANTIDAD TOTAL]]-Tabla13[[#This Row],[PRIMER TRIMESTRE]]-Tabla13[[#This Row],[SEGUNDO TRIMESTRE]]-Tabla13[[#This Row],[TERCER TRIMESTRE]]</f>
        <v>1</v>
      </c>
      <c r="H67" s="33">
        <v>7</v>
      </c>
      <c r="I67" s="27">
        <v>600000</v>
      </c>
      <c r="J67" s="27">
        <f>Tabla13[[#This Row],[CANTIDAD TOTAL]]*Tabla13[[#This Row],[PRECIO UNITARIO ESTIMADO]]</f>
        <v>4200000</v>
      </c>
      <c r="K67" s="28">
        <f>SUM(J67:J76)</f>
        <v>4392091.5999999996</v>
      </c>
      <c r="L67" s="36" t="s">
        <v>35</v>
      </c>
      <c r="M67" s="26" t="s">
        <v>1709</v>
      </c>
      <c r="N67" s="27"/>
      <c r="O67" s="36" t="s">
        <v>1208</v>
      </c>
      <c r="P67" s="65"/>
      <c r="Q67" s="79" t="s">
        <v>1257</v>
      </c>
      <c r="R67" s="83">
        <v>57</v>
      </c>
      <c r="U67" s="29"/>
      <c r="X67" s="30"/>
    </row>
    <row r="68" spans="1:24" x14ac:dyDescent="0.25">
      <c r="A68" s="34" t="s">
        <v>349</v>
      </c>
      <c r="B68" s="26" t="s">
        <v>413</v>
      </c>
      <c r="C68" s="36"/>
      <c r="D68" s="26">
        <f>ROUND(Tabla13[[#This Row],[CANTIDAD TOTAL]]/4,0)</f>
        <v>5</v>
      </c>
      <c r="E68" s="26">
        <f>ROUND(Tabla13[[#This Row],[CANTIDAD TOTAL]]/4,0)</f>
        <v>5</v>
      </c>
      <c r="F68" s="26">
        <f>ROUND(Tabla13[[#This Row],[CANTIDAD TOTAL]]/4,0)</f>
        <v>5</v>
      </c>
      <c r="G68" s="26">
        <f>Tabla13[[#This Row],[CANTIDAD TOTAL]]-Tabla13[[#This Row],[PRIMER TRIMESTRE]]-Tabla13[[#This Row],[SEGUNDO TRIMESTRE]]-Tabla13[[#This Row],[TERCER TRIMESTRE]]</f>
        <v>5</v>
      </c>
      <c r="H68" s="26">
        <v>20</v>
      </c>
      <c r="I68" s="27">
        <v>142</v>
      </c>
      <c r="J68" s="27">
        <f>Tabla13[[#This Row],[CANTIDAD TOTAL]]*Tabla13[[#This Row],[PRECIO UNITARIO ESTIMADO]]</f>
        <v>2840</v>
      </c>
      <c r="K68" s="28"/>
      <c r="L68" s="36" t="s">
        <v>39</v>
      </c>
      <c r="M68" s="26" t="s">
        <v>1709</v>
      </c>
      <c r="N68" s="26"/>
      <c r="O68" s="36" t="s">
        <v>1213</v>
      </c>
      <c r="P68" s="65"/>
      <c r="Q68" s="79" t="s">
        <v>1231</v>
      </c>
      <c r="R68" s="83">
        <v>58</v>
      </c>
      <c r="U68" s="29"/>
      <c r="X68" s="30"/>
    </row>
    <row r="69" spans="1:24" s="50" customFormat="1" x14ac:dyDescent="0.25">
      <c r="A69" s="34" t="s">
        <v>349</v>
      </c>
      <c r="B69" s="26" t="s">
        <v>1202</v>
      </c>
      <c r="C69" s="26" t="s">
        <v>24</v>
      </c>
      <c r="D69" s="33">
        <v>0</v>
      </c>
      <c r="E69" s="33">
        <v>6</v>
      </c>
      <c r="F69" s="33">
        <v>6</v>
      </c>
      <c r="G69" s="33">
        <v>6</v>
      </c>
      <c r="H69" s="33">
        <v>18</v>
      </c>
      <c r="I69" s="27">
        <v>4932.45</v>
      </c>
      <c r="J69" s="57">
        <f>Tabla13[[#This Row],[CANTIDAD TOTAL]]*Tabla13[[#This Row],[PRECIO UNITARIO ESTIMADO]]</f>
        <v>88784.099999999991</v>
      </c>
      <c r="K69" s="58">
        <f>SUM(J69:J77)</f>
        <v>189698.15999999997</v>
      </c>
      <c r="L69" s="36" t="s">
        <v>39</v>
      </c>
      <c r="M69" s="26" t="s">
        <v>1709</v>
      </c>
      <c r="N69" s="57"/>
      <c r="O69" s="36" t="s">
        <v>1213</v>
      </c>
      <c r="P69" s="65"/>
      <c r="Q69" s="79" t="s">
        <v>1226</v>
      </c>
      <c r="R69" s="83">
        <v>59</v>
      </c>
      <c r="U69" s="29"/>
      <c r="X69" s="30"/>
    </row>
    <row r="70" spans="1:24" s="50" customFormat="1" x14ac:dyDescent="0.25">
      <c r="A70" s="34" t="s">
        <v>349</v>
      </c>
      <c r="B70" s="26" t="s">
        <v>1203</v>
      </c>
      <c r="C70" s="26" t="s">
        <v>24</v>
      </c>
      <c r="D70" s="33">
        <v>0</v>
      </c>
      <c r="E70" s="33">
        <v>4</v>
      </c>
      <c r="F70" s="33">
        <v>4</v>
      </c>
      <c r="G70" s="33">
        <v>4</v>
      </c>
      <c r="H70" s="33">
        <v>12</v>
      </c>
      <c r="I70" s="27">
        <v>5940</v>
      </c>
      <c r="J70" s="57">
        <f>Tabla13[[#This Row],[CANTIDAD TOTAL]]*Tabla13[[#This Row],[PRECIO UNITARIO ESTIMADO]]</f>
        <v>71280</v>
      </c>
      <c r="K70" s="58">
        <f>SUM(J70:J78)</f>
        <v>101895.8</v>
      </c>
      <c r="L70" s="36" t="s">
        <v>39</v>
      </c>
      <c r="M70" s="26" t="s">
        <v>1709</v>
      </c>
      <c r="N70" s="57"/>
      <c r="O70" s="36" t="s">
        <v>1213</v>
      </c>
      <c r="P70" s="65"/>
      <c r="Q70" s="79" t="s">
        <v>1226</v>
      </c>
      <c r="R70" s="83">
        <v>60</v>
      </c>
      <c r="U70" s="29"/>
      <c r="X70" s="30"/>
    </row>
    <row r="71" spans="1:24" x14ac:dyDescent="0.25">
      <c r="A71" s="34" t="s">
        <v>351</v>
      </c>
      <c r="B71" s="26" t="s">
        <v>432</v>
      </c>
      <c r="C71" s="36" t="s">
        <v>24</v>
      </c>
      <c r="D71" s="26">
        <v>2</v>
      </c>
      <c r="E71" s="26">
        <v>0</v>
      </c>
      <c r="F71" s="26">
        <v>0</v>
      </c>
      <c r="G71" s="26">
        <f>Tabla13[[#This Row],[CANTIDAD TOTAL]]-Tabla13[[#This Row],[PRIMER TRIMESTRE]]-Tabla13[[#This Row],[SEGUNDO TRIMESTRE]]-Tabla13[[#This Row],[TERCER TRIMESTRE]]</f>
        <v>0</v>
      </c>
      <c r="H71" s="26">
        <v>2</v>
      </c>
      <c r="I71" s="27">
        <v>155.94</v>
      </c>
      <c r="J71" s="27">
        <f>Tabla13[[#This Row],[CANTIDAD TOTAL]]*Tabla13[[#This Row],[PRECIO UNITARIO ESTIMADO]]</f>
        <v>311.88</v>
      </c>
      <c r="K71" s="34"/>
      <c r="L71" s="36" t="s">
        <v>42</v>
      </c>
      <c r="M71" s="26" t="s">
        <v>1709</v>
      </c>
      <c r="N71" s="26"/>
      <c r="O71" s="36" t="s">
        <v>1205</v>
      </c>
      <c r="P71" s="65"/>
      <c r="Q71" s="79" t="s">
        <v>1229</v>
      </c>
      <c r="R71" s="83">
        <v>61</v>
      </c>
      <c r="U71" s="29"/>
      <c r="X71" s="30"/>
    </row>
    <row r="72" spans="1:24" x14ac:dyDescent="0.25">
      <c r="A72" s="34" t="s">
        <v>359</v>
      </c>
      <c r="B72" s="26" t="s">
        <v>752</v>
      </c>
      <c r="C72" s="36" t="s">
        <v>24</v>
      </c>
      <c r="D72" s="26">
        <v>2</v>
      </c>
      <c r="E72" s="26">
        <v>0</v>
      </c>
      <c r="F72" s="26">
        <v>0</v>
      </c>
      <c r="G72" s="26">
        <f>Tabla13[[#This Row],[CANTIDAD TOTAL]]-Tabla13[[#This Row],[PRIMER TRIMESTRE]]-Tabla13[[#This Row],[SEGUNDO TRIMESTRE]]-Tabla13[[#This Row],[TERCER TRIMESTRE]]</f>
        <v>0</v>
      </c>
      <c r="H72" s="26">
        <v>2</v>
      </c>
      <c r="I72" s="27">
        <v>187.5</v>
      </c>
      <c r="J72" s="27">
        <f>Tabla13[[#This Row],[CANTIDAD TOTAL]]*Tabla13[[#This Row],[PRECIO UNITARIO ESTIMADO]]</f>
        <v>375</v>
      </c>
      <c r="K72" s="34"/>
      <c r="L72" s="36" t="s">
        <v>39</v>
      </c>
      <c r="M72" s="26" t="s">
        <v>1709</v>
      </c>
      <c r="N72" s="26"/>
      <c r="O72" s="36" t="s">
        <v>1213</v>
      </c>
      <c r="P72" s="65"/>
      <c r="Q72" s="79" t="s">
        <v>1229</v>
      </c>
      <c r="R72" s="83">
        <v>62</v>
      </c>
      <c r="U72" s="29"/>
      <c r="X72" s="30"/>
    </row>
    <row r="73" spans="1:24" x14ac:dyDescent="0.25">
      <c r="A73" s="34" t="s">
        <v>359</v>
      </c>
      <c r="B73" s="30" t="s">
        <v>754</v>
      </c>
      <c r="C73" s="37" t="s">
        <v>24</v>
      </c>
      <c r="D73" s="31">
        <f>ROUND(Tabla13[[#This Row],[CANTIDAD TOTAL]]/4,0)</f>
        <v>1</v>
      </c>
      <c r="E73" s="31">
        <f>ROUND(Tabla13[[#This Row],[CANTIDAD TOTAL]]/4,0)</f>
        <v>1</v>
      </c>
      <c r="F73" s="31">
        <f>ROUND(Tabla13[[#This Row],[CANTIDAD TOTAL]]/4,0)</f>
        <v>1</v>
      </c>
      <c r="G73" s="31">
        <f>Tabla13[[#This Row],[CANTIDAD TOTAL]]-Tabla13[[#This Row],[PRIMER TRIMESTRE]]-Tabla13[[#This Row],[SEGUNDO TRIMESTRE]]-Tabla13[[#This Row],[TERCER TRIMESTRE]]</f>
        <v>2</v>
      </c>
      <c r="H73" s="31">
        <v>5</v>
      </c>
      <c r="I73" s="32">
        <v>1200</v>
      </c>
      <c r="J73" s="27">
        <f>Tabla13[[#This Row],[CANTIDAD TOTAL]]*Tabla13[[#This Row],[PRECIO UNITARIO ESTIMADO]]</f>
        <v>6000</v>
      </c>
      <c r="K73" s="40"/>
      <c r="L73" s="36" t="s">
        <v>39</v>
      </c>
      <c r="M73" s="26" t="s">
        <v>1709</v>
      </c>
      <c r="N73" s="32"/>
      <c r="O73" s="36" t="s">
        <v>1213</v>
      </c>
      <c r="P73" s="65"/>
      <c r="Q73" s="79" t="s">
        <v>1229</v>
      </c>
      <c r="R73" s="83">
        <v>63</v>
      </c>
      <c r="U73" s="29"/>
      <c r="X73" s="30"/>
    </row>
    <row r="74" spans="1:24" x14ac:dyDescent="0.25">
      <c r="A74" s="34" t="s">
        <v>359</v>
      </c>
      <c r="B74" s="30" t="s">
        <v>755</v>
      </c>
      <c r="C74" s="37" t="s">
        <v>24</v>
      </c>
      <c r="D74" s="31">
        <f>ROUND(Tabla13[[#This Row],[CANTIDAD TOTAL]]/4,0)</f>
        <v>1</v>
      </c>
      <c r="E74" s="31">
        <f>ROUND(Tabla13[[#This Row],[CANTIDAD TOTAL]]/4,0)</f>
        <v>1</v>
      </c>
      <c r="F74" s="31">
        <f>ROUND(Tabla13[[#This Row],[CANTIDAD TOTAL]]/4,0)</f>
        <v>1</v>
      </c>
      <c r="G74" s="31">
        <f>Tabla13[[#This Row],[CANTIDAD TOTAL]]-Tabla13[[#This Row],[PRIMER TRIMESTRE]]-Tabla13[[#This Row],[SEGUNDO TRIMESTRE]]-Tabla13[[#This Row],[TERCER TRIMESTRE]]</f>
        <v>0</v>
      </c>
      <c r="H74" s="31">
        <v>3</v>
      </c>
      <c r="I74" s="32">
        <v>6890</v>
      </c>
      <c r="J74" s="27">
        <f>Tabla13[[#This Row],[CANTIDAD TOTAL]]*Tabla13[[#This Row],[PRECIO UNITARIO ESTIMADO]]</f>
        <v>20670</v>
      </c>
      <c r="K74" s="40"/>
      <c r="L74" s="36" t="s">
        <v>39</v>
      </c>
      <c r="M74" s="26" t="s">
        <v>1709</v>
      </c>
      <c r="N74" s="32"/>
      <c r="O74" s="36" t="s">
        <v>1213</v>
      </c>
      <c r="P74" s="65"/>
      <c r="Q74" s="79" t="s">
        <v>1229</v>
      </c>
      <c r="R74" s="83">
        <v>64</v>
      </c>
      <c r="U74" s="29"/>
      <c r="X74" s="30"/>
    </row>
    <row r="75" spans="1:24" x14ac:dyDescent="0.25">
      <c r="A75" s="34" t="s">
        <v>359</v>
      </c>
      <c r="B75" s="30" t="s">
        <v>756</v>
      </c>
      <c r="C75" s="37" t="s">
        <v>24</v>
      </c>
      <c r="D75" s="31">
        <f>ROUND(Tabla13[[#This Row],[CANTIDAD TOTAL]]/4,0)</f>
        <v>1</v>
      </c>
      <c r="E75" s="31">
        <f>ROUND(Tabla13[[#This Row],[CANTIDAD TOTAL]]/4,0)</f>
        <v>1</v>
      </c>
      <c r="F75" s="31">
        <f>ROUND(Tabla13[[#This Row],[CANTIDAD TOTAL]]/4,0)</f>
        <v>1</v>
      </c>
      <c r="G75" s="31">
        <f>Tabla13[[#This Row],[CANTIDAD TOTAL]]-Tabla13[[#This Row],[PRIMER TRIMESTRE]]-Tabla13[[#This Row],[SEGUNDO TRIMESTRE]]-Tabla13[[#This Row],[TERCER TRIMESTRE]]</f>
        <v>2</v>
      </c>
      <c r="H75" s="31">
        <v>5</v>
      </c>
      <c r="I75" s="32">
        <v>187.5</v>
      </c>
      <c r="J75" s="27">
        <f>Tabla13[[#This Row],[CANTIDAD TOTAL]]*Tabla13[[#This Row],[PRECIO UNITARIO ESTIMADO]]</f>
        <v>937.5</v>
      </c>
      <c r="K75" s="40"/>
      <c r="L75" s="36" t="s">
        <v>39</v>
      </c>
      <c r="M75" s="26" t="s">
        <v>1709</v>
      </c>
      <c r="N75" s="32"/>
      <c r="O75" s="36" t="s">
        <v>1213</v>
      </c>
      <c r="P75" s="65"/>
      <c r="Q75" s="79" t="s">
        <v>1229</v>
      </c>
      <c r="R75" s="83">
        <v>65</v>
      </c>
      <c r="U75" s="29"/>
      <c r="X75" s="30"/>
    </row>
    <row r="76" spans="1:24" x14ac:dyDescent="0.25">
      <c r="A76" s="34" t="s">
        <v>359</v>
      </c>
      <c r="B76" s="30" t="s">
        <v>757</v>
      </c>
      <c r="C76" s="37" t="s">
        <v>24</v>
      </c>
      <c r="D76" s="31">
        <v>2</v>
      </c>
      <c r="E76" s="31">
        <v>0</v>
      </c>
      <c r="F76" s="31">
        <v>0</v>
      </c>
      <c r="G76" s="31">
        <f>Tabla13[[#This Row],[CANTIDAD TOTAL]]-Tabla13[[#This Row],[PRIMER TRIMESTRE]]-Tabla13[[#This Row],[SEGUNDO TRIMESTRE]]-Tabla13[[#This Row],[TERCER TRIMESTRE]]</f>
        <v>0</v>
      </c>
      <c r="H76" s="31">
        <v>2</v>
      </c>
      <c r="I76" s="32">
        <v>446.56</v>
      </c>
      <c r="J76" s="27">
        <f>Tabla13[[#This Row],[CANTIDAD TOTAL]]*Tabla13[[#This Row],[PRECIO UNITARIO ESTIMADO]]</f>
        <v>893.12</v>
      </c>
      <c r="K76" s="40"/>
      <c r="L76" s="36" t="s">
        <v>39</v>
      </c>
      <c r="M76" s="26" t="s">
        <v>1709</v>
      </c>
      <c r="N76" s="32"/>
      <c r="O76" s="36" t="s">
        <v>1213</v>
      </c>
      <c r="P76" s="65"/>
      <c r="Q76" s="79" t="s">
        <v>1229</v>
      </c>
      <c r="R76" s="83">
        <v>66</v>
      </c>
      <c r="U76" s="29"/>
      <c r="X76" s="30"/>
    </row>
    <row r="77" spans="1:24" x14ac:dyDescent="0.25">
      <c r="A77" s="34" t="s">
        <v>359</v>
      </c>
      <c r="B77" s="30" t="s">
        <v>758</v>
      </c>
      <c r="C77" s="37" t="s">
        <v>24</v>
      </c>
      <c r="D77" s="31">
        <v>1</v>
      </c>
      <c r="E77" s="31">
        <f>ROUND(Tabla13[[#This Row],[CANTIDAD TOTAL]]/4,0)</f>
        <v>0</v>
      </c>
      <c r="F77" s="31">
        <f>ROUND(Tabla13[[#This Row],[CANTIDAD TOTAL]]/4,0)</f>
        <v>0</v>
      </c>
      <c r="G77" s="31">
        <f>Tabla13[[#This Row],[CANTIDAD TOTAL]]-Tabla13[[#This Row],[PRIMER TRIMESTRE]]-Tabla13[[#This Row],[SEGUNDO TRIMESTRE]]-Tabla13[[#This Row],[TERCER TRIMESTRE]]</f>
        <v>0</v>
      </c>
      <c r="H77" s="31">
        <v>1</v>
      </c>
      <c r="I77" s="32">
        <v>446.56</v>
      </c>
      <c r="J77" s="27">
        <f>Tabla13[[#This Row],[CANTIDAD TOTAL]]*Tabla13[[#This Row],[PRECIO UNITARIO ESTIMADO]]</f>
        <v>446.56</v>
      </c>
      <c r="K77" s="40"/>
      <c r="L77" s="36" t="s">
        <v>39</v>
      </c>
      <c r="M77" s="26" t="s">
        <v>1709</v>
      </c>
      <c r="N77" s="32"/>
      <c r="O77" s="36" t="s">
        <v>1213</v>
      </c>
      <c r="P77" s="65"/>
      <c r="Q77" s="79" t="s">
        <v>1229</v>
      </c>
      <c r="R77" s="83">
        <v>67</v>
      </c>
      <c r="U77" s="29"/>
      <c r="X77" s="30"/>
    </row>
    <row r="78" spans="1:24" x14ac:dyDescent="0.25">
      <c r="A78" s="34" t="s">
        <v>359</v>
      </c>
      <c r="B78" s="30" t="s">
        <v>759</v>
      </c>
      <c r="C78" s="37" t="s">
        <v>24</v>
      </c>
      <c r="D78" s="31">
        <v>2</v>
      </c>
      <c r="E78" s="31">
        <v>0</v>
      </c>
      <c r="F78" s="31">
        <v>0</v>
      </c>
      <c r="G78" s="31">
        <f>Tabla13[[#This Row],[CANTIDAD TOTAL]]-Tabla13[[#This Row],[PRIMER TRIMESTRE]]-Tabla13[[#This Row],[SEGUNDO TRIMESTRE]]-Tabla13[[#This Row],[TERCER TRIMESTRE]]</f>
        <v>0</v>
      </c>
      <c r="H78" s="31">
        <v>2</v>
      </c>
      <c r="I78" s="32">
        <v>490.87</v>
      </c>
      <c r="J78" s="27">
        <f>Tabla13[[#This Row],[CANTIDAD TOTAL]]*Tabla13[[#This Row],[PRECIO UNITARIO ESTIMADO]]</f>
        <v>981.74</v>
      </c>
      <c r="K78" s="40"/>
      <c r="L78" s="36" t="s">
        <v>39</v>
      </c>
      <c r="M78" s="26" t="s">
        <v>1709</v>
      </c>
      <c r="N78" s="32"/>
      <c r="O78" s="36" t="s">
        <v>1213</v>
      </c>
      <c r="P78" s="65"/>
      <c r="Q78" s="79" t="s">
        <v>1229</v>
      </c>
      <c r="R78" s="83">
        <v>68</v>
      </c>
      <c r="U78" s="29"/>
      <c r="X78" s="30"/>
    </row>
    <row r="79" spans="1:24" x14ac:dyDescent="0.25">
      <c r="A79" s="34" t="s">
        <v>359</v>
      </c>
      <c r="B79" s="30" t="s">
        <v>760</v>
      </c>
      <c r="C79" s="37" t="s">
        <v>24</v>
      </c>
      <c r="D79" s="31">
        <v>2</v>
      </c>
      <c r="E79" s="31">
        <v>0</v>
      </c>
      <c r="F79" s="31">
        <v>0</v>
      </c>
      <c r="G79" s="31">
        <f>Tabla13[[#This Row],[CANTIDAD TOTAL]]-Tabla13[[#This Row],[PRIMER TRIMESTRE]]-Tabla13[[#This Row],[SEGUNDO TRIMESTRE]]-Tabla13[[#This Row],[TERCER TRIMESTRE]]</f>
        <v>0</v>
      </c>
      <c r="H79" s="31">
        <v>2</v>
      </c>
      <c r="I79" s="32">
        <v>65</v>
      </c>
      <c r="J79" s="27">
        <f>Tabla13[[#This Row],[CANTIDAD TOTAL]]*Tabla13[[#This Row],[PRECIO UNITARIO ESTIMADO]]</f>
        <v>130</v>
      </c>
      <c r="K79" s="40"/>
      <c r="L79" s="36" t="s">
        <v>39</v>
      </c>
      <c r="M79" s="26" t="s">
        <v>1709</v>
      </c>
      <c r="N79" s="32"/>
      <c r="O79" s="36" t="s">
        <v>1213</v>
      </c>
      <c r="P79" s="65"/>
      <c r="Q79" s="79" t="s">
        <v>1229</v>
      </c>
      <c r="R79" s="83">
        <v>69</v>
      </c>
      <c r="U79" s="29"/>
      <c r="X79" s="30"/>
    </row>
    <row r="80" spans="1:24" x14ac:dyDescent="0.25">
      <c r="A80" s="34" t="s">
        <v>359</v>
      </c>
      <c r="B80" s="30" t="s">
        <v>761</v>
      </c>
      <c r="C80" s="37" t="s">
        <v>24</v>
      </c>
      <c r="D80" s="31">
        <v>1</v>
      </c>
      <c r="E80" s="31">
        <f>ROUND(Tabla13[[#This Row],[CANTIDAD TOTAL]]/4,0)</f>
        <v>0</v>
      </c>
      <c r="F80" s="31">
        <f>ROUND(Tabla13[[#This Row],[CANTIDAD TOTAL]]/4,0)</f>
        <v>0</v>
      </c>
      <c r="G80" s="31">
        <f>Tabla13[[#This Row],[CANTIDAD TOTAL]]-Tabla13[[#This Row],[PRIMER TRIMESTRE]]-Tabla13[[#This Row],[SEGUNDO TRIMESTRE]]-Tabla13[[#This Row],[TERCER TRIMESTRE]]</f>
        <v>0</v>
      </c>
      <c r="H80" s="31">
        <v>1</v>
      </c>
      <c r="I80" s="32">
        <v>553.07000000000005</v>
      </c>
      <c r="J80" s="27">
        <f>Tabla13[[#This Row],[CANTIDAD TOTAL]]*Tabla13[[#This Row],[PRECIO UNITARIO ESTIMADO]]</f>
        <v>553.07000000000005</v>
      </c>
      <c r="K80" s="40"/>
      <c r="L80" s="36" t="s">
        <v>39</v>
      </c>
      <c r="M80" s="26" t="s">
        <v>1709</v>
      </c>
      <c r="N80" s="32"/>
      <c r="O80" s="36" t="s">
        <v>1213</v>
      </c>
      <c r="P80" s="65"/>
      <c r="Q80" s="79" t="s">
        <v>1229</v>
      </c>
      <c r="R80" s="83">
        <v>70</v>
      </c>
      <c r="U80" s="29"/>
      <c r="X80" s="30"/>
    </row>
    <row r="81" spans="1:24" x14ac:dyDescent="0.25">
      <c r="A81" s="34" t="s">
        <v>359</v>
      </c>
      <c r="B81" s="42" t="s">
        <v>762</v>
      </c>
      <c r="C81" s="37" t="s">
        <v>24</v>
      </c>
      <c r="D81" s="31">
        <v>1</v>
      </c>
      <c r="E81" s="31">
        <f>ROUND(Tabla13[[#This Row],[CANTIDAD TOTAL]]/4,0)</f>
        <v>0</v>
      </c>
      <c r="F81" s="31">
        <f>ROUND(Tabla13[[#This Row],[CANTIDAD TOTAL]]/4,0)</f>
        <v>0</v>
      </c>
      <c r="G81" s="31">
        <f>Tabla13[[#This Row],[CANTIDAD TOTAL]]-Tabla13[[#This Row],[PRIMER TRIMESTRE]]-Tabla13[[#This Row],[SEGUNDO TRIMESTRE]]-Tabla13[[#This Row],[TERCER TRIMESTRE]]</f>
        <v>0</v>
      </c>
      <c r="H81" s="31">
        <v>1</v>
      </c>
      <c r="I81" s="32">
        <v>705</v>
      </c>
      <c r="J81" s="27">
        <f>Tabla13[[#This Row],[CANTIDAD TOTAL]]*Tabla13[[#This Row],[PRECIO UNITARIO ESTIMADO]]</f>
        <v>705</v>
      </c>
      <c r="K81" s="40"/>
      <c r="L81" s="36" t="s">
        <v>39</v>
      </c>
      <c r="M81" s="26" t="s">
        <v>1709</v>
      </c>
      <c r="N81" s="32"/>
      <c r="O81" s="36" t="s">
        <v>1213</v>
      </c>
      <c r="P81" s="65"/>
      <c r="Q81" s="79" t="s">
        <v>1229</v>
      </c>
      <c r="R81" s="83">
        <v>71</v>
      </c>
      <c r="U81" s="29"/>
      <c r="X81" s="30"/>
    </row>
    <row r="82" spans="1:24" x14ac:dyDescent="0.25">
      <c r="A82" s="34" t="s">
        <v>359</v>
      </c>
      <c r="B82" s="42" t="s">
        <v>763</v>
      </c>
      <c r="C82" s="37" t="s">
        <v>24</v>
      </c>
      <c r="D82" s="31">
        <v>1</v>
      </c>
      <c r="E82" s="31">
        <f>ROUND(Tabla13[[#This Row],[CANTIDAD TOTAL]]/4,0)</f>
        <v>0</v>
      </c>
      <c r="F82" s="31">
        <f>ROUND(Tabla13[[#This Row],[CANTIDAD TOTAL]]/4,0)</f>
        <v>0</v>
      </c>
      <c r="G82" s="31">
        <f>Tabla13[[#This Row],[CANTIDAD TOTAL]]-Tabla13[[#This Row],[PRIMER TRIMESTRE]]-Tabla13[[#This Row],[SEGUNDO TRIMESTRE]]-Tabla13[[#This Row],[TERCER TRIMESTRE]]</f>
        <v>0</v>
      </c>
      <c r="H82" s="31">
        <v>1</v>
      </c>
      <c r="I82" s="32">
        <v>466</v>
      </c>
      <c r="J82" s="27">
        <f>Tabla13[[#This Row],[CANTIDAD TOTAL]]*Tabla13[[#This Row],[PRECIO UNITARIO ESTIMADO]]</f>
        <v>466</v>
      </c>
      <c r="K82" s="40"/>
      <c r="L82" s="36" t="s">
        <v>39</v>
      </c>
      <c r="M82" s="26" t="s">
        <v>1709</v>
      </c>
      <c r="N82" s="32"/>
      <c r="O82" s="36" t="s">
        <v>1213</v>
      </c>
      <c r="P82" s="65"/>
      <c r="Q82" s="79" t="s">
        <v>1229</v>
      </c>
      <c r="R82" s="83">
        <v>72</v>
      </c>
      <c r="U82" s="29"/>
      <c r="X82" s="30"/>
    </row>
    <row r="83" spans="1:24" x14ac:dyDescent="0.25">
      <c r="A83" s="34" t="s">
        <v>359</v>
      </c>
      <c r="B83" s="42" t="s">
        <v>764</v>
      </c>
      <c r="C83" s="37" t="s">
        <v>24</v>
      </c>
      <c r="D83" s="31">
        <v>1</v>
      </c>
      <c r="E83" s="31">
        <f>ROUND(Tabla13[[#This Row],[CANTIDAD TOTAL]]/4,0)</f>
        <v>0</v>
      </c>
      <c r="F83" s="31">
        <f>ROUND(Tabla13[[#This Row],[CANTIDAD TOTAL]]/4,0)</f>
        <v>0</v>
      </c>
      <c r="G83" s="31">
        <f>Tabla13[[#This Row],[CANTIDAD TOTAL]]-Tabla13[[#This Row],[PRIMER TRIMESTRE]]-Tabla13[[#This Row],[SEGUNDO TRIMESTRE]]-Tabla13[[#This Row],[TERCER TRIMESTRE]]</f>
        <v>0</v>
      </c>
      <c r="H83" s="31">
        <v>1</v>
      </c>
      <c r="I83" s="32">
        <v>1450</v>
      </c>
      <c r="J83" s="27">
        <f>Tabla13[[#This Row],[CANTIDAD TOTAL]]*Tabla13[[#This Row],[PRECIO UNITARIO ESTIMADO]]</f>
        <v>1450</v>
      </c>
      <c r="K83" s="40"/>
      <c r="L83" s="36" t="s">
        <v>39</v>
      </c>
      <c r="M83" s="26" t="s">
        <v>1709</v>
      </c>
      <c r="N83" s="32"/>
      <c r="O83" s="36" t="s">
        <v>1213</v>
      </c>
      <c r="P83" s="65"/>
      <c r="Q83" s="79" t="s">
        <v>1229</v>
      </c>
      <c r="R83" s="83">
        <v>73</v>
      </c>
      <c r="U83" s="29"/>
      <c r="X83" s="30"/>
    </row>
    <row r="84" spans="1:24" x14ac:dyDescent="0.25">
      <c r="A84" s="34" t="s">
        <v>359</v>
      </c>
      <c r="B84" s="42" t="s">
        <v>765</v>
      </c>
      <c r="C84" s="37" t="s">
        <v>24</v>
      </c>
      <c r="D84" s="31">
        <v>1</v>
      </c>
      <c r="E84" s="31">
        <f>ROUND(Tabla13[[#This Row],[CANTIDAD TOTAL]]/4,0)</f>
        <v>0</v>
      </c>
      <c r="F84" s="31">
        <f>ROUND(Tabla13[[#This Row],[CANTIDAD TOTAL]]/4,0)</f>
        <v>0</v>
      </c>
      <c r="G84" s="31">
        <f>Tabla13[[#This Row],[CANTIDAD TOTAL]]-Tabla13[[#This Row],[PRIMER TRIMESTRE]]-Tabla13[[#This Row],[SEGUNDO TRIMESTRE]]-Tabla13[[#This Row],[TERCER TRIMESTRE]]</f>
        <v>0</v>
      </c>
      <c r="H84" s="31">
        <v>1</v>
      </c>
      <c r="I84" s="32">
        <v>1200</v>
      </c>
      <c r="J84" s="27">
        <f>Tabla13[[#This Row],[CANTIDAD TOTAL]]*Tabla13[[#This Row],[PRECIO UNITARIO ESTIMADO]]</f>
        <v>1200</v>
      </c>
      <c r="K84" s="40"/>
      <c r="L84" s="36" t="s">
        <v>39</v>
      </c>
      <c r="M84" s="26" t="s">
        <v>1709</v>
      </c>
      <c r="N84" s="32"/>
      <c r="O84" s="36" t="s">
        <v>1213</v>
      </c>
      <c r="P84" s="65"/>
      <c r="Q84" s="79" t="s">
        <v>1229</v>
      </c>
      <c r="R84" s="83">
        <v>74</v>
      </c>
      <c r="U84" s="29"/>
      <c r="X84" s="30"/>
    </row>
    <row r="85" spans="1:24" x14ac:dyDescent="0.25">
      <c r="A85" s="34" t="s">
        <v>359</v>
      </c>
      <c r="B85" s="30" t="s">
        <v>766</v>
      </c>
      <c r="C85" s="37" t="s">
        <v>24</v>
      </c>
      <c r="D85" s="31">
        <f>ROUND(Tabla13[[#This Row],[CANTIDAD TOTAL]]/4,0)</f>
        <v>1</v>
      </c>
      <c r="E85" s="31">
        <f>ROUND(Tabla13[[#This Row],[CANTIDAD TOTAL]]/4,0)</f>
        <v>1</v>
      </c>
      <c r="F85" s="31">
        <f>ROUND(Tabla13[[#This Row],[CANTIDAD TOTAL]]/4,0)</f>
        <v>1</v>
      </c>
      <c r="G85" s="31">
        <f>Tabla13[[#This Row],[CANTIDAD TOTAL]]-Tabla13[[#This Row],[PRIMER TRIMESTRE]]-Tabla13[[#This Row],[SEGUNDO TRIMESTRE]]-Tabla13[[#This Row],[TERCER TRIMESTRE]]</f>
        <v>0</v>
      </c>
      <c r="H85" s="31">
        <v>3</v>
      </c>
      <c r="I85" s="32">
        <v>435</v>
      </c>
      <c r="J85" s="27">
        <f>Tabla13[[#This Row],[CANTIDAD TOTAL]]*Tabla13[[#This Row],[PRECIO UNITARIO ESTIMADO]]</f>
        <v>1305</v>
      </c>
      <c r="K85" s="40"/>
      <c r="L85" s="36" t="s">
        <v>39</v>
      </c>
      <c r="M85" s="26" t="s">
        <v>1709</v>
      </c>
      <c r="N85" s="32"/>
      <c r="O85" s="36" t="s">
        <v>1213</v>
      </c>
      <c r="P85" s="65"/>
      <c r="Q85" s="79" t="s">
        <v>1229</v>
      </c>
      <c r="R85" s="83">
        <v>75</v>
      </c>
      <c r="U85" s="29"/>
      <c r="X85" s="30"/>
    </row>
    <row r="86" spans="1:24" x14ac:dyDescent="0.25">
      <c r="A86" s="34" t="s">
        <v>359</v>
      </c>
      <c r="B86" s="30" t="s">
        <v>767</v>
      </c>
      <c r="C86" s="37" t="s">
        <v>24</v>
      </c>
      <c r="D86" s="31">
        <v>1</v>
      </c>
      <c r="E86" s="31">
        <f>ROUND(Tabla13[[#This Row],[CANTIDAD TOTAL]]/4,0)</f>
        <v>0</v>
      </c>
      <c r="F86" s="31">
        <f>ROUND(Tabla13[[#This Row],[CANTIDAD TOTAL]]/4,0)</f>
        <v>0</v>
      </c>
      <c r="G86" s="31">
        <f>Tabla13[[#This Row],[CANTIDAD TOTAL]]-Tabla13[[#This Row],[PRIMER TRIMESTRE]]-Tabla13[[#This Row],[SEGUNDO TRIMESTRE]]-Tabla13[[#This Row],[TERCER TRIMESTRE]]</f>
        <v>0</v>
      </c>
      <c r="H86" s="31">
        <v>1</v>
      </c>
      <c r="I86" s="32">
        <v>871.59</v>
      </c>
      <c r="J86" s="27">
        <f>Tabla13[[#This Row],[CANTIDAD TOTAL]]*Tabla13[[#This Row],[PRECIO UNITARIO ESTIMADO]]</f>
        <v>871.59</v>
      </c>
      <c r="K86" s="40"/>
      <c r="L86" s="36" t="s">
        <v>39</v>
      </c>
      <c r="M86" s="26" t="s">
        <v>1709</v>
      </c>
      <c r="N86" s="32"/>
      <c r="O86" s="36" t="s">
        <v>1213</v>
      </c>
      <c r="P86" s="65"/>
      <c r="Q86" s="79" t="s">
        <v>1229</v>
      </c>
      <c r="R86" s="83">
        <v>76</v>
      </c>
      <c r="U86" s="29"/>
      <c r="X86" s="30"/>
    </row>
    <row r="87" spans="1:24" x14ac:dyDescent="0.25">
      <c r="A87" s="34" t="s">
        <v>359</v>
      </c>
      <c r="B87" s="30" t="s">
        <v>768</v>
      </c>
      <c r="C87" s="37" t="s">
        <v>24</v>
      </c>
      <c r="D87" s="31">
        <v>1</v>
      </c>
      <c r="E87" s="31">
        <f>ROUND(Tabla13[[#This Row],[CANTIDAD TOTAL]]/4,0)</f>
        <v>0</v>
      </c>
      <c r="F87" s="31">
        <f>ROUND(Tabla13[[#This Row],[CANTIDAD TOTAL]]/4,0)</f>
        <v>0</v>
      </c>
      <c r="G87" s="31">
        <f>Tabla13[[#This Row],[CANTIDAD TOTAL]]-Tabla13[[#This Row],[PRIMER TRIMESTRE]]-Tabla13[[#This Row],[SEGUNDO TRIMESTRE]]-Tabla13[[#This Row],[TERCER TRIMESTRE]]</f>
        <v>0</v>
      </c>
      <c r="H87" s="31">
        <v>1</v>
      </c>
      <c r="I87" s="32">
        <v>1326</v>
      </c>
      <c r="J87" s="27">
        <f>Tabla13[[#This Row],[CANTIDAD TOTAL]]*Tabla13[[#This Row],[PRECIO UNITARIO ESTIMADO]]</f>
        <v>1326</v>
      </c>
      <c r="K87" s="40"/>
      <c r="L87" s="36" t="s">
        <v>39</v>
      </c>
      <c r="M87" s="26" t="s">
        <v>1709</v>
      </c>
      <c r="N87" s="32"/>
      <c r="O87" s="36" t="s">
        <v>1213</v>
      </c>
      <c r="P87" s="65"/>
      <c r="Q87" s="79" t="s">
        <v>1229</v>
      </c>
      <c r="R87" s="83">
        <v>77</v>
      </c>
      <c r="U87" s="29"/>
      <c r="X87" s="30"/>
    </row>
    <row r="88" spans="1:24" x14ac:dyDescent="0.25">
      <c r="A88" s="34" t="s">
        <v>359</v>
      </c>
      <c r="B88" s="30" t="s">
        <v>769</v>
      </c>
      <c r="C88" s="37" t="s">
        <v>24</v>
      </c>
      <c r="D88" s="31">
        <v>1</v>
      </c>
      <c r="E88" s="31">
        <f>ROUND(Tabla13[[#This Row],[CANTIDAD TOTAL]]/4,0)</f>
        <v>0</v>
      </c>
      <c r="F88" s="31">
        <f>ROUND(Tabla13[[#This Row],[CANTIDAD TOTAL]]/4,0)</f>
        <v>0</v>
      </c>
      <c r="G88" s="31">
        <f>Tabla13[[#This Row],[CANTIDAD TOTAL]]-Tabla13[[#This Row],[PRIMER TRIMESTRE]]-Tabla13[[#This Row],[SEGUNDO TRIMESTRE]]-Tabla13[[#This Row],[TERCER TRIMESTRE]]</f>
        <v>0</v>
      </c>
      <c r="H88" s="31">
        <v>1</v>
      </c>
      <c r="I88" s="32">
        <v>3200</v>
      </c>
      <c r="J88" s="27">
        <f>Tabla13[[#This Row],[CANTIDAD TOTAL]]*Tabla13[[#This Row],[PRECIO UNITARIO ESTIMADO]]</f>
        <v>3200</v>
      </c>
      <c r="K88" s="40"/>
      <c r="L88" s="36" t="s">
        <v>39</v>
      </c>
      <c r="M88" s="26" t="s">
        <v>1709</v>
      </c>
      <c r="N88" s="32"/>
      <c r="O88" s="36" t="s">
        <v>1213</v>
      </c>
      <c r="P88" s="65"/>
      <c r="Q88" s="79" t="s">
        <v>1229</v>
      </c>
      <c r="R88" s="83">
        <v>78</v>
      </c>
      <c r="U88" s="29"/>
      <c r="X88" s="30"/>
    </row>
    <row r="89" spans="1:24" x14ac:dyDescent="0.25">
      <c r="A89" s="34" t="s">
        <v>359</v>
      </c>
      <c r="B89" s="30" t="s">
        <v>770</v>
      </c>
      <c r="C89" s="37" t="s">
        <v>24</v>
      </c>
      <c r="D89" s="31">
        <f>ROUND(Tabla13[[#This Row],[CANTIDAD TOTAL]]/4,0)</f>
        <v>1</v>
      </c>
      <c r="E89" s="31">
        <f>ROUND(Tabla13[[#This Row],[CANTIDAD TOTAL]]/4,0)</f>
        <v>1</v>
      </c>
      <c r="F89" s="31">
        <f>ROUND(Tabla13[[#This Row],[CANTIDAD TOTAL]]/4,0)</f>
        <v>1</v>
      </c>
      <c r="G89" s="31">
        <f>Tabla13[[#This Row],[CANTIDAD TOTAL]]-Tabla13[[#This Row],[PRIMER TRIMESTRE]]-Tabla13[[#This Row],[SEGUNDO TRIMESTRE]]-Tabla13[[#This Row],[TERCER TRIMESTRE]]</f>
        <v>1</v>
      </c>
      <c r="H89" s="31">
        <v>4</v>
      </c>
      <c r="I89" s="32">
        <v>1800</v>
      </c>
      <c r="J89" s="27">
        <f>Tabla13[[#This Row],[CANTIDAD TOTAL]]*Tabla13[[#This Row],[PRECIO UNITARIO ESTIMADO]]</f>
        <v>7200</v>
      </c>
      <c r="K89" s="40"/>
      <c r="L89" s="36" t="s">
        <v>39</v>
      </c>
      <c r="M89" s="26" t="s">
        <v>1709</v>
      </c>
      <c r="N89" s="32"/>
      <c r="O89" s="36" t="s">
        <v>1213</v>
      </c>
      <c r="P89" s="65"/>
      <c r="Q89" s="79" t="s">
        <v>1229</v>
      </c>
      <c r="R89" s="83">
        <v>79</v>
      </c>
      <c r="U89" s="29"/>
      <c r="X89" s="30"/>
    </row>
    <row r="90" spans="1:24" x14ac:dyDescent="0.25">
      <c r="A90" s="34" t="s">
        <v>359</v>
      </c>
      <c r="B90" s="30" t="s">
        <v>771</v>
      </c>
      <c r="C90" s="37" t="s">
        <v>24</v>
      </c>
      <c r="D90" s="31">
        <v>1</v>
      </c>
      <c r="E90" s="31">
        <f>ROUND(Tabla13[[#This Row],[CANTIDAD TOTAL]]/4,0)</f>
        <v>0</v>
      </c>
      <c r="F90" s="31">
        <f>ROUND(Tabla13[[#This Row],[CANTIDAD TOTAL]]/4,0)</f>
        <v>0</v>
      </c>
      <c r="G90" s="31">
        <f>Tabla13[[#This Row],[CANTIDAD TOTAL]]-Tabla13[[#This Row],[PRIMER TRIMESTRE]]-Tabla13[[#This Row],[SEGUNDO TRIMESTRE]]-Tabla13[[#This Row],[TERCER TRIMESTRE]]</f>
        <v>0</v>
      </c>
      <c r="H90" s="31">
        <v>1</v>
      </c>
      <c r="I90" s="32">
        <v>2600</v>
      </c>
      <c r="J90" s="27">
        <f>Tabla13[[#This Row],[CANTIDAD TOTAL]]*Tabla13[[#This Row],[PRECIO UNITARIO ESTIMADO]]</f>
        <v>2600</v>
      </c>
      <c r="K90" s="40"/>
      <c r="L90" s="36" t="s">
        <v>39</v>
      </c>
      <c r="M90" s="26" t="s">
        <v>1709</v>
      </c>
      <c r="N90" s="32"/>
      <c r="O90" s="36" t="s">
        <v>1213</v>
      </c>
      <c r="P90" s="65"/>
      <c r="Q90" s="79" t="s">
        <v>1229</v>
      </c>
      <c r="R90" s="83">
        <v>80</v>
      </c>
      <c r="U90" s="29"/>
      <c r="X90" s="30"/>
    </row>
    <row r="91" spans="1:24" x14ac:dyDescent="0.25">
      <c r="A91" s="34" t="s">
        <v>359</v>
      </c>
      <c r="B91" s="30" t="s">
        <v>772</v>
      </c>
      <c r="C91" s="37" t="s">
        <v>24</v>
      </c>
      <c r="D91" s="31">
        <f>ROUND(Tabla13[[#This Row],[CANTIDAD TOTAL]]/4,0)</f>
        <v>1</v>
      </c>
      <c r="E91" s="31">
        <f>ROUND(Tabla13[[#This Row],[CANTIDAD TOTAL]]/4,0)</f>
        <v>1</v>
      </c>
      <c r="F91" s="31">
        <f>ROUND(Tabla13[[#This Row],[CANTIDAD TOTAL]]/4,0)</f>
        <v>1</v>
      </c>
      <c r="G91" s="31">
        <f>Tabla13[[#This Row],[CANTIDAD TOTAL]]-Tabla13[[#This Row],[PRIMER TRIMESTRE]]-Tabla13[[#This Row],[SEGUNDO TRIMESTRE]]-Tabla13[[#This Row],[TERCER TRIMESTRE]]</f>
        <v>0</v>
      </c>
      <c r="H91" s="31">
        <v>3</v>
      </c>
      <c r="I91" s="32">
        <v>4500</v>
      </c>
      <c r="J91" s="27">
        <f>Tabla13[[#This Row],[CANTIDAD TOTAL]]*Tabla13[[#This Row],[PRECIO UNITARIO ESTIMADO]]</f>
        <v>13500</v>
      </c>
      <c r="K91" s="40"/>
      <c r="L91" s="36" t="s">
        <v>39</v>
      </c>
      <c r="M91" s="26" t="s">
        <v>1709</v>
      </c>
      <c r="N91" s="32"/>
      <c r="O91" s="36" t="s">
        <v>1213</v>
      </c>
      <c r="P91" s="65"/>
      <c r="Q91" s="79" t="s">
        <v>1229</v>
      </c>
      <c r="R91" s="83">
        <v>81</v>
      </c>
      <c r="U91" s="29"/>
      <c r="X91" s="30"/>
    </row>
    <row r="92" spans="1:24" x14ac:dyDescent="0.25">
      <c r="A92" s="34" t="s">
        <v>359</v>
      </c>
      <c r="B92" s="30" t="s">
        <v>773</v>
      </c>
      <c r="C92" s="37" t="s">
        <v>24</v>
      </c>
      <c r="D92" s="31">
        <v>1</v>
      </c>
      <c r="E92" s="31">
        <f>ROUND(Tabla13[[#This Row],[CANTIDAD TOTAL]]/4,0)</f>
        <v>0</v>
      </c>
      <c r="F92" s="31">
        <f>ROUND(Tabla13[[#This Row],[CANTIDAD TOTAL]]/4,0)</f>
        <v>0</v>
      </c>
      <c r="G92" s="31">
        <f>Tabla13[[#This Row],[CANTIDAD TOTAL]]-Tabla13[[#This Row],[PRIMER TRIMESTRE]]-Tabla13[[#This Row],[SEGUNDO TRIMESTRE]]-Tabla13[[#This Row],[TERCER TRIMESTRE]]</f>
        <v>0</v>
      </c>
      <c r="H92" s="31">
        <v>1</v>
      </c>
      <c r="I92" s="32">
        <v>130</v>
      </c>
      <c r="J92" s="27">
        <f>Tabla13[[#This Row],[CANTIDAD TOTAL]]*Tabla13[[#This Row],[PRECIO UNITARIO ESTIMADO]]</f>
        <v>130</v>
      </c>
      <c r="K92" s="40"/>
      <c r="L92" s="36" t="s">
        <v>39</v>
      </c>
      <c r="M92" s="26" t="s">
        <v>1709</v>
      </c>
      <c r="N92" s="32"/>
      <c r="O92" s="36" t="s">
        <v>1213</v>
      </c>
      <c r="P92" s="65"/>
      <c r="Q92" s="79" t="s">
        <v>1229</v>
      </c>
      <c r="R92" s="83">
        <v>82</v>
      </c>
      <c r="U92" s="29"/>
      <c r="X92" s="30"/>
    </row>
    <row r="93" spans="1:24" x14ac:dyDescent="0.25">
      <c r="A93" s="34" t="s">
        <v>359</v>
      </c>
      <c r="B93" s="30" t="s">
        <v>774</v>
      </c>
      <c r="C93" s="37" t="s">
        <v>24</v>
      </c>
      <c r="D93" s="31">
        <v>2</v>
      </c>
      <c r="E93" s="31">
        <v>0</v>
      </c>
      <c r="F93" s="31">
        <v>0</v>
      </c>
      <c r="G93" s="31">
        <f>Tabla13[[#This Row],[CANTIDAD TOTAL]]-Tabla13[[#This Row],[PRIMER TRIMESTRE]]-Tabla13[[#This Row],[SEGUNDO TRIMESTRE]]-Tabla13[[#This Row],[TERCER TRIMESTRE]]</f>
        <v>0</v>
      </c>
      <c r="H93" s="31">
        <v>2</v>
      </c>
      <c r="I93" s="32">
        <v>650</v>
      </c>
      <c r="J93" s="27">
        <f>Tabla13[[#This Row],[CANTIDAD TOTAL]]*Tabla13[[#This Row],[PRECIO UNITARIO ESTIMADO]]</f>
        <v>1300</v>
      </c>
      <c r="K93" s="40"/>
      <c r="L93" s="36" t="s">
        <v>39</v>
      </c>
      <c r="M93" s="26" t="s">
        <v>1709</v>
      </c>
      <c r="N93" s="32"/>
      <c r="O93" s="36" t="s">
        <v>1213</v>
      </c>
      <c r="P93" s="65"/>
      <c r="Q93" s="79" t="s">
        <v>1229</v>
      </c>
      <c r="R93" s="83">
        <v>83</v>
      </c>
      <c r="U93" s="29"/>
      <c r="X93" s="30"/>
    </row>
    <row r="94" spans="1:24" x14ac:dyDescent="0.25">
      <c r="A94" s="34" t="s">
        <v>359</v>
      </c>
      <c r="B94" s="30" t="s">
        <v>775</v>
      </c>
      <c r="C94" s="37" t="s">
        <v>24</v>
      </c>
      <c r="D94" s="31">
        <v>2</v>
      </c>
      <c r="E94" s="31">
        <v>0</v>
      </c>
      <c r="F94" s="31">
        <v>0</v>
      </c>
      <c r="G94" s="31">
        <f>Tabla13[[#This Row],[CANTIDAD TOTAL]]-Tabla13[[#This Row],[PRIMER TRIMESTRE]]-Tabla13[[#This Row],[SEGUNDO TRIMESTRE]]-Tabla13[[#This Row],[TERCER TRIMESTRE]]</f>
        <v>0</v>
      </c>
      <c r="H94" s="31">
        <v>2</v>
      </c>
      <c r="I94" s="32">
        <v>650</v>
      </c>
      <c r="J94" s="27">
        <f>Tabla13[[#This Row],[CANTIDAD TOTAL]]*Tabla13[[#This Row],[PRECIO UNITARIO ESTIMADO]]</f>
        <v>1300</v>
      </c>
      <c r="K94" s="40"/>
      <c r="L94" s="36" t="s">
        <v>39</v>
      </c>
      <c r="M94" s="26" t="s">
        <v>1709</v>
      </c>
      <c r="N94" s="32"/>
      <c r="O94" s="36" t="s">
        <v>1213</v>
      </c>
      <c r="P94" s="65"/>
      <c r="Q94" s="79" t="s">
        <v>1229</v>
      </c>
      <c r="R94" s="83">
        <v>84</v>
      </c>
      <c r="U94" s="29"/>
      <c r="X94" s="30"/>
    </row>
    <row r="95" spans="1:24" x14ac:dyDescent="0.25">
      <c r="A95" s="34" t="s">
        <v>359</v>
      </c>
      <c r="B95" s="30" t="s">
        <v>776</v>
      </c>
      <c r="C95" s="37" t="s">
        <v>24</v>
      </c>
      <c r="D95" s="31">
        <v>1</v>
      </c>
      <c r="E95" s="31">
        <f>ROUND(Tabla13[[#This Row],[CANTIDAD TOTAL]]/4,0)</f>
        <v>0</v>
      </c>
      <c r="F95" s="31">
        <f>ROUND(Tabla13[[#This Row],[CANTIDAD TOTAL]]/4,0)</f>
        <v>0</v>
      </c>
      <c r="G95" s="31">
        <f>Tabla13[[#This Row],[CANTIDAD TOTAL]]-Tabla13[[#This Row],[PRIMER TRIMESTRE]]-Tabla13[[#This Row],[SEGUNDO TRIMESTRE]]-Tabla13[[#This Row],[TERCER TRIMESTRE]]</f>
        <v>0</v>
      </c>
      <c r="H95" s="31">
        <v>1</v>
      </c>
      <c r="I95" s="32">
        <v>1850</v>
      </c>
      <c r="J95" s="27">
        <f>Tabla13[[#This Row],[CANTIDAD TOTAL]]*Tabla13[[#This Row],[PRECIO UNITARIO ESTIMADO]]</f>
        <v>1850</v>
      </c>
      <c r="K95" s="40"/>
      <c r="L95" s="36" t="s">
        <v>39</v>
      </c>
      <c r="M95" s="26" t="s">
        <v>1709</v>
      </c>
      <c r="N95" s="32"/>
      <c r="O95" s="36" t="s">
        <v>1213</v>
      </c>
      <c r="P95" s="65"/>
      <c r="Q95" s="79" t="s">
        <v>1229</v>
      </c>
      <c r="R95" s="83">
        <v>85</v>
      </c>
      <c r="U95" s="29"/>
      <c r="X95" s="30"/>
    </row>
    <row r="96" spans="1:24" x14ac:dyDescent="0.25">
      <c r="A96" s="34" t="s">
        <v>359</v>
      </c>
      <c r="B96" s="30" t="s">
        <v>777</v>
      </c>
      <c r="C96" s="37" t="s">
        <v>24</v>
      </c>
      <c r="D96" s="31">
        <f>ROUND(Tabla13[[#This Row],[CANTIDAD TOTAL]]/4,0)</f>
        <v>1</v>
      </c>
      <c r="E96" s="31">
        <f>ROUND(Tabla13[[#This Row],[CANTIDAD TOTAL]]/4,0)</f>
        <v>1</v>
      </c>
      <c r="F96" s="31">
        <f>ROUND(Tabla13[[#This Row],[CANTIDAD TOTAL]]/4,0)</f>
        <v>1</v>
      </c>
      <c r="G96" s="31">
        <f>Tabla13[[#This Row],[CANTIDAD TOTAL]]-Tabla13[[#This Row],[PRIMER TRIMESTRE]]-Tabla13[[#This Row],[SEGUNDO TRIMESTRE]]-Tabla13[[#This Row],[TERCER TRIMESTRE]]</f>
        <v>1</v>
      </c>
      <c r="H96" s="31">
        <v>4</v>
      </c>
      <c r="I96" s="32">
        <v>110</v>
      </c>
      <c r="J96" s="27">
        <f>Tabla13[[#This Row],[CANTIDAD TOTAL]]*Tabla13[[#This Row],[PRECIO UNITARIO ESTIMADO]]</f>
        <v>440</v>
      </c>
      <c r="K96" s="40"/>
      <c r="L96" s="36" t="s">
        <v>39</v>
      </c>
      <c r="M96" s="26" t="s">
        <v>1709</v>
      </c>
      <c r="N96" s="32"/>
      <c r="O96" s="36" t="s">
        <v>1213</v>
      </c>
      <c r="P96" s="65"/>
      <c r="Q96" s="79" t="s">
        <v>1229</v>
      </c>
      <c r="R96" s="83">
        <v>86</v>
      </c>
      <c r="U96" s="29"/>
      <c r="X96" s="30"/>
    </row>
    <row r="97" spans="1:24" x14ac:dyDescent="0.25">
      <c r="A97" s="34" t="s">
        <v>359</v>
      </c>
      <c r="B97" s="30" t="s">
        <v>778</v>
      </c>
      <c r="C97" s="37" t="s">
        <v>24</v>
      </c>
      <c r="D97" s="31">
        <v>1</v>
      </c>
      <c r="E97" s="31">
        <f>ROUND(Tabla13[[#This Row],[CANTIDAD TOTAL]]/4,0)</f>
        <v>0</v>
      </c>
      <c r="F97" s="31">
        <f>ROUND(Tabla13[[#This Row],[CANTIDAD TOTAL]]/4,0)</f>
        <v>0</v>
      </c>
      <c r="G97" s="31">
        <f>Tabla13[[#This Row],[CANTIDAD TOTAL]]-Tabla13[[#This Row],[PRIMER TRIMESTRE]]-Tabla13[[#This Row],[SEGUNDO TRIMESTRE]]-Tabla13[[#This Row],[TERCER TRIMESTRE]]</f>
        <v>0</v>
      </c>
      <c r="H97" s="31">
        <v>1</v>
      </c>
      <c r="I97" s="32">
        <v>1575</v>
      </c>
      <c r="J97" s="27">
        <f>Tabla13[[#This Row],[CANTIDAD TOTAL]]*Tabla13[[#This Row],[PRECIO UNITARIO ESTIMADO]]</f>
        <v>1575</v>
      </c>
      <c r="K97" s="40"/>
      <c r="L97" s="36" t="s">
        <v>39</v>
      </c>
      <c r="M97" s="26" t="s">
        <v>1709</v>
      </c>
      <c r="N97" s="32"/>
      <c r="O97" s="36" t="s">
        <v>1213</v>
      </c>
      <c r="P97" s="65"/>
      <c r="Q97" s="79" t="s">
        <v>1229</v>
      </c>
      <c r="R97" s="83">
        <v>87</v>
      </c>
      <c r="U97" s="29"/>
      <c r="X97" s="30"/>
    </row>
    <row r="98" spans="1:24" x14ac:dyDescent="0.25">
      <c r="A98" s="34" t="s">
        <v>359</v>
      </c>
      <c r="B98" s="30" t="s">
        <v>779</v>
      </c>
      <c r="C98" s="37" t="s">
        <v>24</v>
      </c>
      <c r="D98" s="31">
        <v>1</v>
      </c>
      <c r="E98" s="31">
        <f>ROUND(Tabla13[[#This Row],[CANTIDAD TOTAL]]/4,0)</f>
        <v>0</v>
      </c>
      <c r="F98" s="31">
        <f>ROUND(Tabla13[[#This Row],[CANTIDAD TOTAL]]/4,0)</f>
        <v>0</v>
      </c>
      <c r="G98" s="31">
        <f>Tabla13[[#This Row],[CANTIDAD TOTAL]]-Tabla13[[#This Row],[PRIMER TRIMESTRE]]-Tabla13[[#This Row],[SEGUNDO TRIMESTRE]]-Tabla13[[#This Row],[TERCER TRIMESTRE]]</f>
        <v>0</v>
      </c>
      <c r="H98" s="31">
        <v>1</v>
      </c>
      <c r="I98" s="32">
        <v>300</v>
      </c>
      <c r="J98" s="27">
        <f>Tabla13[[#This Row],[CANTIDAD TOTAL]]*Tabla13[[#This Row],[PRECIO UNITARIO ESTIMADO]]</f>
        <v>300</v>
      </c>
      <c r="K98" s="40"/>
      <c r="L98" s="36" t="s">
        <v>39</v>
      </c>
      <c r="M98" s="26" t="s">
        <v>1709</v>
      </c>
      <c r="N98" s="32"/>
      <c r="O98" s="36" t="s">
        <v>1213</v>
      </c>
      <c r="P98" s="65"/>
      <c r="Q98" s="79" t="s">
        <v>1229</v>
      </c>
      <c r="R98" s="83">
        <v>88</v>
      </c>
      <c r="U98" s="29"/>
      <c r="X98" s="30"/>
    </row>
    <row r="99" spans="1:24" x14ac:dyDescent="0.25">
      <c r="A99" s="34" t="s">
        <v>359</v>
      </c>
      <c r="B99" s="30" t="s">
        <v>780</v>
      </c>
      <c r="C99" s="37" t="s">
        <v>24</v>
      </c>
      <c r="D99" s="31">
        <v>1</v>
      </c>
      <c r="E99" s="31">
        <f>ROUND(Tabla13[[#This Row],[CANTIDAD TOTAL]]/4,0)</f>
        <v>0</v>
      </c>
      <c r="F99" s="31">
        <f>ROUND(Tabla13[[#This Row],[CANTIDAD TOTAL]]/4,0)</f>
        <v>0</v>
      </c>
      <c r="G99" s="31">
        <f>Tabla13[[#This Row],[CANTIDAD TOTAL]]-Tabla13[[#This Row],[PRIMER TRIMESTRE]]-Tabla13[[#This Row],[SEGUNDO TRIMESTRE]]-Tabla13[[#This Row],[TERCER TRIMESTRE]]</f>
        <v>0</v>
      </c>
      <c r="H99" s="31">
        <v>1</v>
      </c>
      <c r="I99" s="32">
        <v>1300</v>
      </c>
      <c r="J99" s="27">
        <f>Tabla13[[#This Row],[CANTIDAD TOTAL]]*Tabla13[[#This Row],[PRECIO UNITARIO ESTIMADO]]</f>
        <v>1300</v>
      </c>
      <c r="K99" s="40"/>
      <c r="L99" s="36" t="s">
        <v>39</v>
      </c>
      <c r="M99" s="26" t="s">
        <v>1709</v>
      </c>
      <c r="N99" s="32"/>
      <c r="O99" s="36" t="s">
        <v>1213</v>
      </c>
      <c r="P99" s="65"/>
      <c r="Q99" s="79" t="s">
        <v>1229</v>
      </c>
      <c r="R99" s="83">
        <v>89</v>
      </c>
      <c r="U99" s="29"/>
      <c r="X99" s="30"/>
    </row>
    <row r="100" spans="1:24" x14ac:dyDescent="0.25">
      <c r="A100" s="34" t="s">
        <v>359</v>
      </c>
      <c r="B100" s="30" t="s">
        <v>781</v>
      </c>
      <c r="C100" s="37" t="s">
        <v>24</v>
      </c>
      <c r="D100" s="31">
        <v>2</v>
      </c>
      <c r="E100" s="31">
        <v>0</v>
      </c>
      <c r="F100" s="31">
        <v>0</v>
      </c>
      <c r="G100" s="31">
        <f>Tabla13[[#This Row],[CANTIDAD TOTAL]]-Tabla13[[#This Row],[PRIMER TRIMESTRE]]-Tabla13[[#This Row],[SEGUNDO TRIMESTRE]]-Tabla13[[#This Row],[TERCER TRIMESTRE]]</f>
        <v>0</v>
      </c>
      <c r="H100" s="31">
        <v>2</v>
      </c>
      <c r="I100" s="32">
        <v>740</v>
      </c>
      <c r="J100" s="27">
        <f>Tabla13[[#This Row],[CANTIDAD TOTAL]]*Tabla13[[#This Row],[PRECIO UNITARIO ESTIMADO]]</f>
        <v>1480</v>
      </c>
      <c r="K100" s="40"/>
      <c r="L100" s="36" t="s">
        <v>39</v>
      </c>
      <c r="M100" s="26" t="s">
        <v>1709</v>
      </c>
      <c r="N100" s="32"/>
      <c r="O100" s="36" t="s">
        <v>1213</v>
      </c>
      <c r="P100" s="65"/>
      <c r="Q100" s="79" t="s">
        <v>1229</v>
      </c>
      <c r="R100" s="83">
        <v>90</v>
      </c>
      <c r="U100" s="29"/>
      <c r="X100" s="30"/>
    </row>
    <row r="101" spans="1:24" x14ac:dyDescent="0.25">
      <c r="A101" s="34" t="s">
        <v>359</v>
      </c>
      <c r="B101" s="30" t="s">
        <v>782</v>
      </c>
      <c r="C101" s="37" t="s">
        <v>24</v>
      </c>
      <c r="D101" s="31">
        <f>ROUND(Tabla13[[#This Row],[CANTIDAD TOTAL]]/4,0)</f>
        <v>1</v>
      </c>
      <c r="E101" s="31">
        <f>ROUND(Tabla13[[#This Row],[CANTIDAD TOTAL]]/4,0)</f>
        <v>1</v>
      </c>
      <c r="F101" s="31">
        <f>ROUND(Tabla13[[#This Row],[CANTIDAD TOTAL]]/4,0)</f>
        <v>1</v>
      </c>
      <c r="G101" s="31">
        <f>Tabla13[[#This Row],[CANTIDAD TOTAL]]-Tabla13[[#This Row],[PRIMER TRIMESTRE]]-Tabla13[[#This Row],[SEGUNDO TRIMESTRE]]-Tabla13[[#This Row],[TERCER TRIMESTRE]]</f>
        <v>0</v>
      </c>
      <c r="H101" s="31">
        <v>3</v>
      </c>
      <c r="I101" s="32">
        <v>1500</v>
      </c>
      <c r="J101" s="27">
        <f>Tabla13[[#This Row],[CANTIDAD TOTAL]]*Tabla13[[#This Row],[PRECIO UNITARIO ESTIMADO]]</f>
        <v>4500</v>
      </c>
      <c r="K101" s="40"/>
      <c r="L101" s="36" t="s">
        <v>39</v>
      </c>
      <c r="M101" s="26" t="s">
        <v>1709</v>
      </c>
      <c r="N101" s="32"/>
      <c r="O101" s="36" t="s">
        <v>1213</v>
      </c>
      <c r="P101" s="65"/>
      <c r="Q101" s="79" t="s">
        <v>1229</v>
      </c>
      <c r="R101" s="83">
        <v>91</v>
      </c>
      <c r="U101" s="29"/>
      <c r="X101" s="30"/>
    </row>
    <row r="102" spans="1:24" x14ac:dyDescent="0.25">
      <c r="A102" s="34" t="s">
        <v>359</v>
      </c>
      <c r="B102" s="30" t="s">
        <v>783</v>
      </c>
      <c r="C102" s="37" t="s">
        <v>24</v>
      </c>
      <c r="D102" s="31">
        <v>1</v>
      </c>
      <c r="E102" s="31">
        <f>ROUND(Tabla13[[#This Row],[CANTIDAD TOTAL]]/4,0)</f>
        <v>0</v>
      </c>
      <c r="F102" s="31">
        <f>ROUND(Tabla13[[#This Row],[CANTIDAD TOTAL]]/4,0)</f>
        <v>0</v>
      </c>
      <c r="G102" s="31">
        <f>Tabla13[[#This Row],[CANTIDAD TOTAL]]-Tabla13[[#This Row],[PRIMER TRIMESTRE]]-Tabla13[[#This Row],[SEGUNDO TRIMESTRE]]-Tabla13[[#This Row],[TERCER TRIMESTRE]]</f>
        <v>0</v>
      </c>
      <c r="H102" s="31">
        <v>1</v>
      </c>
      <c r="I102" s="32">
        <v>1900</v>
      </c>
      <c r="J102" s="27">
        <f>Tabla13[[#This Row],[CANTIDAD TOTAL]]*Tabla13[[#This Row],[PRECIO UNITARIO ESTIMADO]]</f>
        <v>1900</v>
      </c>
      <c r="K102" s="40"/>
      <c r="L102" s="36" t="s">
        <v>39</v>
      </c>
      <c r="M102" s="26" t="s">
        <v>1709</v>
      </c>
      <c r="N102" s="32"/>
      <c r="O102" s="36" t="s">
        <v>1213</v>
      </c>
      <c r="P102" s="65"/>
      <c r="Q102" s="79" t="s">
        <v>1229</v>
      </c>
      <c r="R102" s="83">
        <v>92</v>
      </c>
      <c r="U102" s="29"/>
      <c r="X102" s="30"/>
    </row>
    <row r="103" spans="1:24" x14ac:dyDescent="0.25">
      <c r="A103" s="34" t="s">
        <v>359</v>
      </c>
      <c r="B103" s="30" t="s">
        <v>784</v>
      </c>
      <c r="C103" s="37" t="s">
        <v>24</v>
      </c>
      <c r="D103" s="31">
        <v>1</v>
      </c>
      <c r="E103" s="31">
        <f>ROUND(Tabla13[[#This Row],[CANTIDAD TOTAL]]/4,0)</f>
        <v>0</v>
      </c>
      <c r="F103" s="31">
        <f>ROUND(Tabla13[[#This Row],[CANTIDAD TOTAL]]/4,0)</f>
        <v>0</v>
      </c>
      <c r="G103" s="31">
        <f>Tabla13[[#This Row],[CANTIDAD TOTAL]]-Tabla13[[#This Row],[PRIMER TRIMESTRE]]-Tabla13[[#This Row],[SEGUNDO TRIMESTRE]]-Tabla13[[#This Row],[TERCER TRIMESTRE]]</f>
        <v>0</v>
      </c>
      <c r="H103" s="31">
        <v>1</v>
      </c>
      <c r="I103" s="32">
        <v>1900</v>
      </c>
      <c r="J103" s="27">
        <f>Tabla13[[#This Row],[CANTIDAD TOTAL]]*Tabla13[[#This Row],[PRECIO UNITARIO ESTIMADO]]</f>
        <v>1900</v>
      </c>
      <c r="K103" s="40"/>
      <c r="L103" s="36" t="s">
        <v>39</v>
      </c>
      <c r="M103" s="26" t="s">
        <v>1709</v>
      </c>
      <c r="N103" s="32"/>
      <c r="O103" s="36" t="s">
        <v>1213</v>
      </c>
      <c r="P103" s="65"/>
      <c r="Q103" s="79" t="s">
        <v>1229</v>
      </c>
      <c r="R103" s="83">
        <v>93</v>
      </c>
      <c r="U103" s="29"/>
      <c r="X103" s="30"/>
    </row>
    <row r="104" spans="1:24" x14ac:dyDescent="0.25">
      <c r="A104" s="34" t="s">
        <v>359</v>
      </c>
      <c r="B104" s="30" t="s">
        <v>785</v>
      </c>
      <c r="C104" s="37" t="s">
        <v>24</v>
      </c>
      <c r="D104" s="31">
        <v>2</v>
      </c>
      <c r="E104" s="31">
        <v>0</v>
      </c>
      <c r="F104" s="31">
        <v>0</v>
      </c>
      <c r="G104" s="31">
        <f>Tabla13[[#This Row],[CANTIDAD TOTAL]]-Tabla13[[#This Row],[PRIMER TRIMESTRE]]-Tabla13[[#This Row],[SEGUNDO TRIMESTRE]]-Tabla13[[#This Row],[TERCER TRIMESTRE]]</f>
        <v>0</v>
      </c>
      <c r="H104" s="31">
        <v>2</v>
      </c>
      <c r="I104" s="32">
        <v>450</v>
      </c>
      <c r="J104" s="27">
        <f>Tabla13[[#This Row],[CANTIDAD TOTAL]]*Tabla13[[#This Row],[PRECIO UNITARIO ESTIMADO]]</f>
        <v>900</v>
      </c>
      <c r="K104" s="40"/>
      <c r="L104" s="36" t="s">
        <v>39</v>
      </c>
      <c r="M104" s="26" t="s">
        <v>1709</v>
      </c>
      <c r="N104" s="32"/>
      <c r="O104" s="36" t="s">
        <v>1213</v>
      </c>
      <c r="P104" s="65"/>
      <c r="Q104" s="79" t="s">
        <v>1229</v>
      </c>
      <c r="R104" s="83">
        <v>94</v>
      </c>
      <c r="U104" s="29"/>
      <c r="X104" s="30"/>
    </row>
    <row r="105" spans="1:24" x14ac:dyDescent="0.25">
      <c r="A105" s="34" t="s">
        <v>359</v>
      </c>
      <c r="B105" s="30" t="s">
        <v>786</v>
      </c>
      <c r="C105" s="37" t="s">
        <v>24</v>
      </c>
      <c r="D105" s="31">
        <v>1</v>
      </c>
      <c r="E105" s="31">
        <f>ROUND(Tabla13[[#This Row],[CANTIDAD TOTAL]]/4,0)</f>
        <v>0</v>
      </c>
      <c r="F105" s="31">
        <f>ROUND(Tabla13[[#This Row],[CANTIDAD TOTAL]]/4,0)</f>
        <v>0</v>
      </c>
      <c r="G105" s="31">
        <f>Tabla13[[#This Row],[CANTIDAD TOTAL]]-Tabla13[[#This Row],[PRIMER TRIMESTRE]]-Tabla13[[#This Row],[SEGUNDO TRIMESTRE]]-Tabla13[[#This Row],[TERCER TRIMESTRE]]</f>
        <v>0</v>
      </c>
      <c r="H105" s="31">
        <v>1</v>
      </c>
      <c r="I105" s="32">
        <v>1650</v>
      </c>
      <c r="J105" s="27">
        <f>Tabla13[[#This Row],[CANTIDAD TOTAL]]*Tabla13[[#This Row],[PRECIO UNITARIO ESTIMADO]]</f>
        <v>1650</v>
      </c>
      <c r="K105" s="40"/>
      <c r="L105" s="36" t="s">
        <v>39</v>
      </c>
      <c r="M105" s="26" t="s">
        <v>1709</v>
      </c>
      <c r="N105" s="32"/>
      <c r="O105" s="36" t="s">
        <v>1213</v>
      </c>
      <c r="P105" s="65"/>
      <c r="Q105" s="79" t="s">
        <v>1229</v>
      </c>
      <c r="R105" s="83">
        <v>95</v>
      </c>
      <c r="U105" s="29"/>
      <c r="X105" s="30"/>
    </row>
    <row r="106" spans="1:24" x14ac:dyDescent="0.25">
      <c r="A106" s="34" t="s">
        <v>359</v>
      </c>
      <c r="B106" s="30" t="s">
        <v>1126</v>
      </c>
      <c r="C106" s="37" t="s">
        <v>24</v>
      </c>
      <c r="D106" s="31">
        <f>ROUND(Tabla13[[#This Row],[CANTIDAD TOTAL]]/4,0)</f>
        <v>2</v>
      </c>
      <c r="E106" s="31">
        <f>ROUND(Tabla13[[#This Row],[CANTIDAD TOTAL]]/4,0)</f>
        <v>2</v>
      </c>
      <c r="F106" s="31">
        <f>ROUND(Tabla13[[#This Row],[CANTIDAD TOTAL]]/4,0)</f>
        <v>2</v>
      </c>
      <c r="G106" s="31">
        <f>Tabla13[[#This Row],[CANTIDAD TOTAL]]-Tabla13[[#This Row],[PRIMER TRIMESTRE]]-Tabla13[[#This Row],[SEGUNDO TRIMESTRE]]-Tabla13[[#This Row],[TERCER TRIMESTRE]]</f>
        <v>0</v>
      </c>
      <c r="H106" s="31">
        <v>6</v>
      </c>
      <c r="I106" s="32">
        <v>1600</v>
      </c>
      <c r="J106" s="27">
        <f>Tabla13[[#This Row],[CANTIDAD TOTAL]]*Tabla13[[#This Row],[PRECIO UNITARIO ESTIMADO]]</f>
        <v>9600</v>
      </c>
      <c r="K106" s="40"/>
      <c r="L106" s="36" t="s">
        <v>39</v>
      </c>
      <c r="M106" s="26" t="s">
        <v>1709</v>
      </c>
      <c r="N106" s="32"/>
      <c r="O106" s="36" t="s">
        <v>1213</v>
      </c>
      <c r="P106" s="65"/>
      <c r="Q106" s="79" t="s">
        <v>1229</v>
      </c>
      <c r="R106" s="83">
        <v>96</v>
      </c>
      <c r="U106" s="29"/>
      <c r="X106" s="30"/>
    </row>
    <row r="107" spans="1:24" x14ac:dyDescent="0.25">
      <c r="A107" s="34" t="s">
        <v>359</v>
      </c>
      <c r="B107" s="30" t="s">
        <v>1127</v>
      </c>
      <c r="C107" s="37" t="s">
        <v>24</v>
      </c>
      <c r="D107" s="31">
        <v>1</v>
      </c>
      <c r="E107" s="31">
        <f>ROUND(Tabla13[[#This Row],[CANTIDAD TOTAL]]/4,0)</f>
        <v>0</v>
      </c>
      <c r="F107" s="31">
        <f>ROUND(Tabla13[[#This Row],[CANTIDAD TOTAL]]/4,0)</f>
        <v>0</v>
      </c>
      <c r="G107" s="31">
        <f>Tabla13[[#This Row],[CANTIDAD TOTAL]]-Tabla13[[#This Row],[PRIMER TRIMESTRE]]-Tabla13[[#This Row],[SEGUNDO TRIMESTRE]]-Tabla13[[#This Row],[TERCER TRIMESTRE]]</f>
        <v>0</v>
      </c>
      <c r="H107" s="31">
        <v>1</v>
      </c>
      <c r="I107" s="32">
        <v>5500</v>
      </c>
      <c r="J107" s="27">
        <f>Tabla13[[#This Row],[CANTIDAD TOTAL]]*Tabla13[[#This Row],[PRECIO UNITARIO ESTIMADO]]</f>
        <v>5500</v>
      </c>
      <c r="K107" s="40"/>
      <c r="L107" s="36" t="s">
        <v>39</v>
      </c>
      <c r="M107" s="26" t="s">
        <v>1709</v>
      </c>
      <c r="N107" s="32"/>
      <c r="O107" s="36" t="s">
        <v>1213</v>
      </c>
      <c r="P107" s="65"/>
      <c r="Q107" s="79" t="s">
        <v>1229</v>
      </c>
      <c r="R107" s="83">
        <v>97</v>
      </c>
      <c r="U107" s="29"/>
      <c r="X107" s="30"/>
    </row>
    <row r="108" spans="1:24" x14ac:dyDescent="0.25">
      <c r="A108" s="34" t="s">
        <v>359</v>
      </c>
      <c r="B108" s="30" t="s">
        <v>787</v>
      </c>
      <c r="C108" s="37" t="s">
        <v>24</v>
      </c>
      <c r="D108" s="31">
        <v>2</v>
      </c>
      <c r="E108" s="31">
        <v>0</v>
      </c>
      <c r="F108" s="31">
        <v>0</v>
      </c>
      <c r="G108" s="31">
        <f>Tabla13[[#This Row],[CANTIDAD TOTAL]]-Tabla13[[#This Row],[PRIMER TRIMESTRE]]-Tabla13[[#This Row],[SEGUNDO TRIMESTRE]]-Tabla13[[#This Row],[TERCER TRIMESTRE]]</f>
        <v>0</v>
      </c>
      <c r="H108" s="31">
        <v>2</v>
      </c>
      <c r="I108" s="32">
        <v>650</v>
      </c>
      <c r="J108" s="27">
        <f>Tabla13[[#This Row],[CANTIDAD TOTAL]]*Tabla13[[#This Row],[PRECIO UNITARIO ESTIMADO]]</f>
        <v>1300</v>
      </c>
      <c r="K108" s="40"/>
      <c r="L108" s="36" t="s">
        <v>39</v>
      </c>
      <c r="M108" s="26" t="s">
        <v>1709</v>
      </c>
      <c r="N108" s="32"/>
      <c r="O108" s="36" t="s">
        <v>1213</v>
      </c>
      <c r="P108" s="65"/>
      <c r="Q108" s="79" t="s">
        <v>1229</v>
      </c>
      <c r="R108" s="83">
        <v>98</v>
      </c>
      <c r="U108" s="29"/>
      <c r="X108" s="30"/>
    </row>
    <row r="109" spans="1:24" x14ac:dyDescent="0.25">
      <c r="A109" s="34" t="s">
        <v>359</v>
      </c>
      <c r="B109" s="30" t="s">
        <v>788</v>
      </c>
      <c r="C109" s="37" t="s">
        <v>24</v>
      </c>
      <c r="D109" s="31">
        <v>1</v>
      </c>
      <c r="E109" s="31">
        <f>ROUND(Tabla13[[#This Row],[CANTIDAD TOTAL]]/4,0)</f>
        <v>0</v>
      </c>
      <c r="F109" s="31">
        <f>ROUND(Tabla13[[#This Row],[CANTIDAD TOTAL]]/4,0)</f>
        <v>0</v>
      </c>
      <c r="G109" s="31">
        <f>Tabla13[[#This Row],[CANTIDAD TOTAL]]-Tabla13[[#This Row],[PRIMER TRIMESTRE]]-Tabla13[[#This Row],[SEGUNDO TRIMESTRE]]-Tabla13[[#This Row],[TERCER TRIMESTRE]]</f>
        <v>0</v>
      </c>
      <c r="H109" s="31">
        <v>1</v>
      </c>
      <c r="I109" s="32">
        <v>8500</v>
      </c>
      <c r="J109" s="27">
        <f>Tabla13[[#This Row],[CANTIDAD TOTAL]]*Tabla13[[#This Row],[PRECIO UNITARIO ESTIMADO]]</f>
        <v>8500</v>
      </c>
      <c r="K109" s="40"/>
      <c r="L109" s="36" t="s">
        <v>39</v>
      </c>
      <c r="M109" s="26" t="s">
        <v>1709</v>
      </c>
      <c r="N109" s="32"/>
      <c r="O109" s="36" t="s">
        <v>1213</v>
      </c>
      <c r="P109" s="65"/>
      <c r="Q109" s="79" t="s">
        <v>1229</v>
      </c>
      <c r="R109" s="83">
        <v>99</v>
      </c>
      <c r="U109" s="29"/>
      <c r="X109" s="30"/>
    </row>
    <row r="110" spans="1:24" x14ac:dyDescent="0.25">
      <c r="A110" s="34" t="s">
        <v>359</v>
      </c>
      <c r="B110" s="30" t="s">
        <v>789</v>
      </c>
      <c r="C110" s="37" t="s">
        <v>24</v>
      </c>
      <c r="D110" s="31">
        <v>2</v>
      </c>
      <c r="E110" s="31">
        <v>0</v>
      </c>
      <c r="F110" s="31">
        <v>0</v>
      </c>
      <c r="G110" s="31">
        <f>Tabla13[[#This Row],[CANTIDAD TOTAL]]-Tabla13[[#This Row],[PRIMER TRIMESTRE]]-Tabla13[[#This Row],[SEGUNDO TRIMESTRE]]-Tabla13[[#This Row],[TERCER TRIMESTRE]]</f>
        <v>0</v>
      </c>
      <c r="H110" s="31">
        <v>2</v>
      </c>
      <c r="I110" s="32">
        <v>1800</v>
      </c>
      <c r="J110" s="27">
        <f>Tabla13[[#This Row],[CANTIDAD TOTAL]]*Tabla13[[#This Row],[PRECIO UNITARIO ESTIMADO]]</f>
        <v>3600</v>
      </c>
      <c r="K110" s="40"/>
      <c r="L110" s="36" t="s">
        <v>39</v>
      </c>
      <c r="M110" s="26" t="s">
        <v>1709</v>
      </c>
      <c r="N110" s="32"/>
      <c r="O110" s="36" t="s">
        <v>1213</v>
      </c>
      <c r="P110" s="65"/>
      <c r="Q110" s="79" t="s">
        <v>1229</v>
      </c>
      <c r="R110" s="83">
        <v>100</v>
      </c>
      <c r="U110" s="29"/>
      <c r="X110" s="30"/>
    </row>
    <row r="111" spans="1:24" x14ac:dyDescent="0.25">
      <c r="A111" s="34" t="s">
        <v>359</v>
      </c>
      <c r="B111" s="30" t="s">
        <v>790</v>
      </c>
      <c r="C111" s="37" t="s">
        <v>24</v>
      </c>
      <c r="D111" s="31">
        <v>1</v>
      </c>
      <c r="E111" s="31">
        <f>ROUND(Tabla13[[#This Row],[CANTIDAD TOTAL]]/4,0)</f>
        <v>0</v>
      </c>
      <c r="F111" s="31">
        <f>ROUND(Tabla13[[#This Row],[CANTIDAD TOTAL]]/4,0)</f>
        <v>0</v>
      </c>
      <c r="G111" s="31">
        <f>Tabla13[[#This Row],[CANTIDAD TOTAL]]-Tabla13[[#This Row],[PRIMER TRIMESTRE]]-Tabla13[[#This Row],[SEGUNDO TRIMESTRE]]-Tabla13[[#This Row],[TERCER TRIMESTRE]]</f>
        <v>0</v>
      </c>
      <c r="H111" s="31">
        <v>1</v>
      </c>
      <c r="I111" s="32">
        <v>600</v>
      </c>
      <c r="J111" s="27">
        <f>Tabla13[[#This Row],[CANTIDAD TOTAL]]*Tabla13[[#This Row],[PRECIO UNITARIO ESTIMADO]]</f>
        <v>600</v>
      </c>
      <c r="K111" s="40"/>
      <c r="L111" s="36" t="s">
        <v>39</v>
      </c>
      <c r="M111" s="26" t="s">
        <v>1709</v>
      </c>
      <c r="N111" s="32"/>
      <c r="O111" s="36" t="s">
        <v>1213</v>
      </c>
      <c r="P111" s="65"/>
      <c r="Q111" s="79" t="s">
        <v>1229</v>
      </c>
      <c r="R111" s="83">
        <v>101</v>
      </c>
      <c r="U111" s="29"/>
      <c r="X111" s="30"/>
    </row>
    <row r="112" spans="1:24" x14ac:dyDescent="0.25">
      <c r="A112" s="34" t="s">
        <v>359</v>
      </c>
      <c r="B112" s="30" t="s">
        <v>791</v>
      </c>
      <c r="C112" s="37" t="s">
        <v>24</v>
      </c>
      <c r="D112" s="31">
        <v>1</v>
      </c>
      <c r="E112" s="31">
        <f>ROUND(Tabla13[[#This Row],[CANTIDAD TOTAL]]/4,0)</f>
        <v>0</v>
      </c>
      <c r="F112" s="31">
        <f>ROUND(Tabla13[[#This Row],[CANTIDAD TOTAL]]/4,0)</f>
        <v>0</v>
      </c>
      <c r="G112" s="31">
        <f>Tabla13[[#This Row],[CANTIDAD TOTAL]]-Tabla13[[#This Row],[PRIMER TRIMESTRE]]-Tabla13[[#This Row],[SEGUNDO TRIMESTRE]]-Tabla13[[#This Row],[TERCER TRIMESTRE]]</f>
        <v>0</v>
      </c>
      <c r="H112" s="31">
        <v>1</v>
      </c>
      <c r="I112" s="32">
        <v>1800</v>
      </c>
      <c r="J112" s="27">
        <f>Tabla13[[#This Row],[CANTIDAD TOTAL]]*Tabla13[[#This Row],[PRECIO UNITARIO ESTIMADO]]</f>
        <v>1800</v>
      </c>
      <c r="K112" s="40"/>
      <c r="L112" s="36" t="s">
        <v>39</v>
      </c>
      <c r="M112" s="26" t="s">
        <v>1709</v>
      </c>
      <c r="N112" s="32"/>
      <c r="O112" s="36" t="s">
        <v>1213</v>
      </c>
      <c r="P112" s="65"/>
      <c r="Q112" s="79" t="s">
        <v>1229</v>
      </c>
      <c r="R112" s="83">
        <v>102</v>
      </c>
      <c r="U112" s="29"/>
      <c r="X112" s="30"/>
    </row>
    <row r="113" spans="1:24" x14ac:dyDescent="0.25">
      <c r="A113" s="34" t="s">
        <v>359</v>
      </c>
      <c r="B113" s="30" t="s">
        <v>792</v>
      </c>
      <c r="C113" s="37" t="s">
        <v>24</v>
      </c>
      <c r="D113" s="31">
        <v>1</v>
      </c>
      <c r="E113" s="31">
        <f>ROUND(Tabla13[[#This Row],[CANTIDAD TOTAL]]/4,0)</f>
        <v>0</v>
      </c>
      <c r="F113" s="31">
        <f>ROUND(Tabla13[[#This Row],[CANTIDAD TOTAL]]/4,0)</f>
        <v>0</v>
      </c>
      <c r="G113" s="31">
        <f>Tabla13[[#This Row],[CANTIDAD TOTAL]]-Tabla13[[#This Row],[PRIMER TRIMESTRE]]-Tabla13[[#This Row],[SEGUNDO TRIMESTRE]]-Tabla13[[#This Row],[TERCER TRIMESTRE]]</f>
        <v>0</v>
      </c>
      <c r="H113" s="31">
        <v>1</v>
      </c>
      <c r="I113" s="32">
        <v>84</v>
      </c>
      <c r="J113" s="27">
        <f>Tabla13[[#This Row],[CANTIDAD TOTAL]]*Tabla13[[#This Row],[PRECIO UNITARIO ESTIMADO]]</f>
        <v>84</v>
      </c>
      <c r="K113" s="40"/>
      <c r="L113" s="36" t="s">
        <v>39</v>
      </c>
      <c r="M113" s="26" t="s">
        <v>1709</v>
      </c>
      <c r="N113" s="32"/>
      <c r="O113" s="36" t="s">
        <v>1213</v>
      </c>
      <c r="P113" s="65"/>
      <c r="Q113" s="79" t="s">
        <v>1229</v>
      </c>
      <c r="R113" s="83">
        <v>103</v>
      </c>
      <c r="U113" s="29"/>
      <c r="X113" s="30"/>
    </row>
    <row r="114" spans="1:24" x14ac:dyDescent="0.25">
      <c r="A114" s="34" t="s">
        <v>359</v>
      </c>
      <c r="B114" s="30" t="s">
        <v>753</v>
      </c>
      <c r="C114" s="37" t="s">
        <v>24</v>
      </c>
      <c r="D114" s="31">
        <v>2</v>
      </c>
      <c r="E114" s="31">
        <v>0</v>
      </c>
      <c r="F114" s="31">
        <v>0</v>
      </c>
      <c r="G114" s="31">
        <f>Tabla13[[#This Row],[CANTIDAD TOTAL]]-Tabla13[[#This Row],[PRIMER TRIMESTRE]]-Tabla13[[#This Row],[SEGUNDO TRIMESTRE]]-Tabla13[[#This Row],[TERCER TRIMESTRE]]</f>
        <v>0</v>
      </c>
      <c r="H114" s="31">
        <v>2</v>
      </c>
      <c r="I114" s="32">
        <v>621.91</v>
      </c>
      <c r="J114" s="27">
        <f>Tabla13[[#This Row],[CANTIDAD TOTAL]]*Tabla13[[#This Row],[PRECIO UNITARIO ESTIMADO]]</f>
        <v>1243.82</v>
      </c>
      <c r="K114" s="40"/>
      <c r="L114" s="36" t="s">
        <v>39</v>
      </c>
      <c r="M114" s="26" t="s">
        <v>1709</v>
      </c>
      <c r="N114" s="32"/>
      <c r="O114" s="36" t="s">
        <v>1213</v>
      </c>
      <c r="P114" s="65"/>
      <c r="Q114" s="79" t="s">
        <v>1229</v>
      </c>
      <c r="R114" s="83">
        <v>104</v>
      </c>
      <c r="U114" s="29"/>
      <c r="X114" s="30"/>
    </row>
    <row r="115" spans="1:24" x14ac:dyDescent="0.25">
      <c r="A115" s="44" t="s">
        <v>386</v>
      </c>
      <c r="B115" s="30" t="s">
        <v>842</v>
      </c>
      <c r="C115" s="37" t="s">
        <v>1128</v>
      </c>
      <c r="D115" s="31">
        <f>ROUND(Tabla13[[#This Row],[CANTIDAD TOTAL]]/4,0)</f>
        <v>1</v>
      </c>
      <c r="E115" s="31">
        <f>ROUND(Tabla13[[#This Row],[CANTIDAD TOTAL]]/4,0)</f>
        <v>1</v>
      </c>
      <c r="F115" s="31">
        <f>ROUND(Tabla13[[#This Row],[CANTIDAD TOTAL]]/4,0)</f>
        <v>1</v>
      </c>
      <c r="G115" s="31">
        <f>Tabla13[[#This Row],[CANTIDAD TOTAL]]-Tabla13[[#This Row],[PRIMER TRIMESTRE]]-Tabla13[[#This Row],[SEGUNDO TRIMESTRE]]-Tabla13[[#This Row],[TERCER TRIMESTRE]]</f>
        <v>1</v>
      </c>
      <c r="H115" s="31">
        <v>4</v>
      </c>
      <c r="I115" s="32">
        <v>45</v>
      </c>
      <c r="J115" s="32">
        <f>Tabla13[[#This Row],[CANTIDAD TOTAL]]*Tabla13[[#This Row],[PRECIO UNITARIO ESTIMADO]]</f>
        <v>180</v>
      </c>
      <c r="K115" s="40"/>
      <c r="L115" s="37" t="s">
        <v>35</v>
      </c>
      <c r="M115" s="26" t="s">
        <v>1709</v>
      </c>
      <c r="N115" s="32"/>
      <c r="O115" s="64" t="s">
        <v>1213</v>
      </c>
      <c r="P115" s="65"/>
      <c r="Q115" s="79" t="s">
        <v>1229</v>
      </c>
      <c r="R115" s="83">
        <v>105</v>
      </c>
      <c r="U115" s="29"/>
      <c r="X115" s="30"/>
    </row>
    <row r="116" spans="1:24" x14ac:dyDescent="0.25">
      <c r="A116" s="44" t="s">
        <v>386</v>
      </c>
      <c r="B116" s="30" t="s">
        <v>843</v>
      </c>
      <c r="C116" s="37" t="s">
        <v>24</v>
      </c>
      <c r="D116" s="31">
        <f>ROUND(Tabla13[[#This Row],[CANTIDAD TOTAL]]/4,0)</f>
        <v>30</v>
      </c>
      <c r="E116" s="31">
        <f>ROUND(Tabla13[[#This Row],[CANTIDAD TOTAL]]/4,0)</f>
        <v>30</v>
      </c>
      <c r="F116" s="31">
        <f>ROUND(Tabla13[[#This Row],[CANTIDAD TOTAL]]/4,0)</f>
        <v>30</v>
      </c>
      <c r="G116" s="31">
        <f>Tabla13[[#This Row],[CANTIDAD TOTAL]]-Tabla13[[#This Row],[PRIMER TRIMESTRE]]-Tabla13[[#This Row],[SEGUNDO TRIMESTRE]]-Tabla13[[#This Row],[TERCER TRIMESTRE]]</f>
        <v>30</v>
      </c>
      <c r="H116" s="31">
        <v>120</v>
      </c>
      <c r="I116" s="32">
        <v>37.14</v>
      </c>
      <c r="J116" s="32">
        <f>Tabla13[[#This Row],[CANTIDAD TOTAL]]*Tabla13[[#This Row],[PRECIO UNITARIO ESTIMADO]]</f>
        <v>4456.8</v>
      </c>
      <c r="K116" s="40"/>
      <c r="L116" s="37" t="s">
        <v>35</v>
      </c>
      <c r="M116" s="26" t="s">
        <v>1709</v>
      </c>
      <c r="N116" s="32"/>
      <c r="O116" s="64" t="s">
        <v>1213</v>
      </c>
      <c r="P116" s="65"/>
      <c r="Q116" s="79" t="s">
        <v>1229</v>
      </c>
      <c r="R116" s="83">
        <v>106</v>
      </c>
      <c r="U116" s="29"/>
      <c r="X116" s="30"/>
    </row>
    <row r="117" spans="1:24" x14ac:dyDescent="0.25">
      <c r="A117" s="44" t="s">
        <v>386</v>
      </c>
      <c r="B117" s="30" t="s">
        <v>844</v>
      </c>
      <c r="C117" s="37" t="s">
        <v>24</v>
      </c>
      <c r="D117" s="31">
        <f>ROUND(Tabla13[[#This Row],[CANTIDAD TOTAL]]/4,0)</f>
        <v>25</v>
      </c>
      <c r="E117" s="31">
        <f>ROUND(Tabla13[[#This Row],[CANTIDAD TOTAL]]/4,0)</f>
        <v>25</v>
      </c>
      <c r="F117" s="31">
        <f>ROUND(Tabla13[[#This Row],[CANTIDAD TOTAL]]/4,0)</f>
        <v>25</v>
      </c>
      <c r="G117" s="31">
        <f>Tabla13[[#This Row],[CANTIDAD TOTAL]]-Tabla13[[#This Row],[PRIMER TRIMESTRE]]-Tabla13[[#This Row],[SEGUNDO TRIMESTRE]]-Tabla13[[#This Row],[TERCER TRIMESTRE]]</f>
        <v>25</v>
      </c>
      <c r="H117" s="31">
        <v>100</v>
      </c>
      <c r="I117" s="32">
        <v>19.71</v>
      </c>
      <c r="J117" s="32">
        <f>Tabla13[[#This Row],[CANTIDAD TOTAL]]*Tabla13[[#This Row],[PRECIO UNITARIO ESTIMADO]]</f>
        <v>1971</v>
      </c>
      <c r="K117" s="40"/>
      <c r="L117" s="37" t="s">
        <v>35</v>
      </c>
      <c r="M117" s="26" t="s">
        <v>1709</v>
      </c>
      <c r="N117" s="32"/>
      <c r="O117" s="64" t="s">
        <v>1213</v>
      </c>
      <c r="P117" s="65"/>
      <c r="Q117" s="79" t="s">
        <v>1229</v>
      </c>
      <c r="R117" s="83">
        <v>107</v>
      </c>
      <c r="U117" s="29"/>
      <c r="X117" s="30"/>
    </row>
    <row r="118" spans="1:24" x14ac:dyDescent="0.25">
      <c r="A118" s="44" t="s">
        <v>386</v>
      </c>
      <c r="B118" s="30" t="s">
        <v>845</v>
      </c>
      <c r="C118" s="37" t="s">
        <v>24</v>
      </c>
      <c r="D118" s="31">
        <f>ROUND(Tabla13[[#This Row],[CANTIDAD TOTAL]]/4,0)</f>
        <v>68</v>
      </c>
      <c r="E118" s="31">
        <f>ROUND(Tabla13[[#This Row],[CANTIDAD TOTAL]]/4,0)</f>
        <v>68</v>
      </c>
      <c r="F118" s="31">
        <f>ROUND(Tabla13[[#This Row],[CANTIDAD TOTAL]]/4,0)</f>
        <v>68</v>
      </c>
      <c r="G118" s="31">
        <f>Tabla13[[#This Row],[CANTIDAD TOTAL]]-Tabla13[[#This Row],[PRIMER TRIMESTRE]]-Tabla13[[#This Row],[SEGUNDO TRIMESTRE]]-Tabla13[[#This Row],[TERCER TRIMESTRE]]</f>
        <v>66</v>
      </c>
      <c r="H118" s="31">
        <v>270</v>
      </c>
      <c r="I118" s="32">
        <v>25.52</v>
      </c>
      <c r="J118" s="32">
        <f>Tabla13[[#This Row],[CANTIDAD TOTAL]]*Tabla13[[#This Row],[PRECIO UNITARIO ESTIMADO]]</f>
        <v>6890.4</v>
      </c>
      <c r="K118" s="40"/>
      <c r="L118" s="37" t="s">
        <v>35</v>
      </c>
      <c r="M118" s="26" t="s">
        <v>1709</v>
      </c>
      <c r="N118" s="32"/>
      <c r="O118" s="64" t="s">
        <v>1213</v>
      </c>
      <c r="P118" s="65"/>
      <c r="Q118" s="79" t="s">
        <v>1229</v>
      </c>
      <c r="R118" s="83">
        <v>108</v>
      </c>
      <c r="U118" s="29"/>
      <c r="X118" s="30"/>
    </row>
    <row r="119" spans="1:24" x14ac:dyDescent="0.25">
      <c r="A119" s="44" t="s">
        <v>386</v>
      </c>
      <c r="B119" s="30" t="s">
        <v>846</v>
      </c>
      <c r="C119" s="37" t="s">
        <v>24</v>
      </c>
      <c r="D119" s="31">
        <f>ROUND(Tabla13[[#This Row],[CANTIDAD TOTAL]]/4,0)</f>
        <v>100</v>
      </c>
      <c r="E119" s="31">
        <f>ROUND(Tabla13[[#This Row],[CANTIDAD TOTAL]]/4,0)</f>
        <v>100</v>
      </c>
      <c r="F119" s="31">
        <f>ROUND(Tabla13[[#This Row],[CANTIDAD TOTAL]]/4,0)</f>
        <v>100</v>
      </c>
      <c r="G119" s="31">
        <f>Tabla13[[#This Row],[CANTIDAD TOTAL]]-Tabla13[[#This Row],[PRIMER TRIMESTRE]]-Tabla13[[#This Row],[SEGUNDO TRIMESTRE]]-Tabla13[[#This Row],[TERCER TRIMESTRE]]</f>
        <v>100</v>
      </c>
      <c r="H119" s="31">
        <v>400</v>
      </c>
      <c r="I119" s="32">
        <v>25.91</v>
      </c>
      <c r="J119" s="32">
        <f>Tabla13[[#This Row],[CANTIDAD TOTAL]]*Tabla13[[#This Row],[PRECIO UNITARIO ESTIMADO]]</f>
        <v>10364</v>
      </c>
      <c r="K119" s="40"/>
      <c r="L119" s="37" t="s">
        <v>35</v>
      </c>
      <c r="M119" s="26" t="s">
        <v>1709</v>
      </c>
      <c r="N119" s="32"/>
      <c r="O119" s="64" t="s">
        <v>1213</v>
      </c>
      <c r="P119" s="65"/>
      <c r="Q119" s="79" t="s">
        <v>1229</v>
      </c>
      <c r="R119" s="83">
        <v>109</v>
      </c>
      <c r="U119" s="29"/>
      <c r="X119" s="30"/>
    </row>
    <row r="120" spans="1:24" x14ac:dyDescent="0.25">
      <c r="A120" s="44" t="s">
        <v>386</v>
      </c>
      <c r="B120" s="30" t="s">
        <v>847</v>
      </c>
      <c r="C120" s="37" t="s">
        <v>24</v>
      </c>
      <c r="D120" s="31">
        <f>ROUND(Tabla13[[#This Row],[CANTIDAD TOTAL]]/4,0)</f>
        <v>1</v>
      </c>
      <c r="E120" s="31">
        <f>ROUND(Tabla13[[#This Row],[CANTIDAD TOTAL]]/4,0)</f>
        <v>1</v>
      </c>
      <c r="F120" s="31">
        <f>ROUND(Tabla13[[#This Row],[CANTIDAD TOTAL]]/4,0)</f>
        <v>1</v>
      </c>
      <c r="G120" s="31">
        <f>Tabla13[[#This Row],[CANTIDAD TOTAL]]-Tabla13[[#This Row],[PRIMER TRIMESTRE]]-Tabla13[[#This Row],[SEGUNDO TRIMESTRE]]-Tabla13[[#This Row],[TERCER TRIMESTRE]]</f>
        <v>2</v>
      </c>
      <c r="H120" s="31">
        <v>5</v>
      </c>
      <c r="I120" s="32">
        <v>197.2</v>
      </c>
      <c r="J120" s="32">
        <f>Tabla13[[#This Row],[CANTIDAD TOTAL]]*Tabla13[[#This Row],[PRECIO UNITARIO ESTIMADO]]</f>
        <v>986</v>
      </c>
      <c r="K120" s="40"/>
      <c r="L120" s="37" t="s">
        <v>35</v>
      </c>
      <c r="M120" s="26" t="s">
        <v>1709</v>
      </c>
      <c r="N120" s="32"/>
      <c r="O120" s="64" t="s">
        <v>1213</v>
      </c>
      <c r="P120" s="65"/>
      <c r="Q120" s="79" t="s">
        <v>1229</v>
      </c>
      <c r="R120" s="83">
        <v>110</v>
      </c>
      <c r="U120" s="29"/>
      <c r="X120" s="30"/>
    </row>
    <row r="121" spans="1:24" x14ac:dyDescent="0.25">
      <c r="A121" s="44" t="s">
        <v>386</v>
      </c>
      <c r="B121" s="30" t="s">
        <v>848</v>
      </c>
      <c r="C121" s="37" t="s">
        <v>24</v>
      </c>
      <c r="D121" s="31">
        <f>ROUND(Tabla13[[#This Row],[CANTIDAD TOTAL]]/4,0)</f>
        <v>38</v>
      </c>
      <c r="E121" s="31">
        <f>ROUND(Tabla13[[#This Row],[CANTIDAD TOTAL]]/4,0)</f>
        <v>38</v>
      </c>
      <c r="F121" s="31">
        <f>ROUND(Tabla13[[#This Row],[CANTIDAD TOTAL]]/4,0)</f>
        <v>38</v>
      </c>
      <c r="G121" s="31">
        <f>Tabla13[[#This Row],[CANTIDAD TOTAL]]-Tabla13[[#This Row],[PRIMER TRIMESTRE]]-Tabla13[[#This Row],[SEGUNDO TRIMESTRE]]-Tabla13[[#This Row],[TERCER TRIMESTRE]]</f>
        <v>36</v>
      </c>
      <c r="H121" s="31">
        <v>150</v>
      </c>
      <c r="I121" s="32">
        <v>3.45</v>
      </c>
      <c r="J121" s="32">
        <f>Tabla13[[#This Row],[CANTIDAD TOTAL]]*Tabla13[[#This Row],[PRECIO UNITARIO ESTIMADO]]</f>
        <v>517.5</v>
      </c>
      <c r="K121" s="40"/>
      <c r="L121" s="37" t="s">
        <v>35</v>
      </c>
      <c r="M121" s="26" t="s">
        <v>1709</v>
      </c>
      <c r="N121" s="32"/>
      <c r="O121" s="64" t="s">
        <v>1213</v>
      </c>
      <c r="P121" s="65"/>
      <c r="Q121" s="79" t="s">
        <v>1229</v>
      </c>
      <c r="R121" s="83">
        <v>111</v>
      </c>
      <c r="U121" s="29"/>
      <c r="X121" s="30"/>
    </row>
    <row r="122" spans="1:24" x14ac:dyDescent="0.25">
      <c r="A122" s="44" t="s">
        <v>386</v>
      </c>
      <c r="B122" s="30" t="s">
        <v>849</v>
      </c>
      <c r="C122" s="37"/>
      <c r="D122" s="31">
        <f>ROUND(Tabla13[[#This Row],[CANTIDAD TOTAL]]/4,0)</f>
        <v>450</v>
      </c>
      <c r="E122" s="31">
        <f>ROUND(Tabla13[[#This Row],[CANTIDAD TOTAL]]/4,0)</f>
        <v>450</v>
      </c>
      <c r="F122" s="31">
        <f>ROUND(Tabla13[[#This Row],[CANTIDAD TOTAL]]/4,0)</f>
        <v>450</v>
      </c>
      <c r="G122" s="31">
        <f>Tabla13[[#This Row],[CANTIDAD TOTAL]]-Tabla13[[#This Row],[PRIMER TRIMESTRE]]-Tabla13[[#This Row],[SEGUNDO TRIMESTRE]]-Tabla13[[#This Row],[TERCER TRIMESTRE]]</f>
        <v>450</v>
      </c>
      <c r="H122" s="31">
        <v>1800</v>
      </c>
      <c r="I122" s="32">
        <v>1.85</v>
      </c>
      <c r="J122" s="32">
        <f>Tabla13[[#This Row],[CANTIDAD TOTAL]]*Tabla13[[#This Row],[PRECIO UNITARIO ESTIMADO]]</f>
        <v>3330</v>
      </c>
      <c r="K122" s="40"/>
      <c r="L122" s="37" t="s">
        <v>35</v>
      </c>
      <c r="M122" s="26" t="s">
        <v>1709</v>
      </c>
      <c r="N122" s="32"/>
      <c r="O122" s="64" t="s">
        <v>1213</v>
      </c>
      <c r="P122" s="65"/>
      <c r="Q122" s="79" t="s">
        <v>1229</v>
      </c>
      <c r="R122" s="83">
        <v>112</v>
      </c>
      <c r="U122" s="29"/>
      <c r="X122" s="30"/>
    </row>
    <row r="123" spans="1:24" x14ac:dyDescent="0.25">
      <c r="A123" s="44" t="s">
        <v>386</v>
      </c>
      <c r="B123" s="30" t="s">
        <v>850</v>
      </c>
      <c r="C123" s="37" t="s">
        <v>24</v>
      </c>
      <c r="D123" s="31">
        <f>ROUND(Tabla13[[#This Row],[CANTIDAD TOTAL]]/4,0)</f>
        <v>2000</v>
      </c>
      <c r="E123" s="31">
        <f>ROUND(Tabla13[[#This Row],[CANTIDAD TOTAL]]/4,0)</f>
        <v>2000</v>
      </c>
      <c r="F123" s="31">
        <f>ROUND(Tabla13[[#This Row],[CANTIDAD TOTAL]]/4,0)</f>
        <v>2000</v>
      </c>
      <c r="G123" s="31">
        <f>Tabla13[[#This Row],[CANTIDAD TOTAL]]-Tabla13[[#This Row],[PRIMER TRIMESTRE]]-Tabla13[[#This Row],[SEGUNDO TRIMESTRE]]-Tabla13[[#This Row],[TERCER TRIMESTRE]]</f>
        <v>2000</v>
      </c>
      <c r="H123" s="31">
        <v>8000</v>
      </c>
      <c r="I123" s="32">
        <v>1.06</v>
      </c>
      <c r="J123" s="32">
        <f>Tabla13[[#This Row],[CANTIDAD TOTAL]]*Tabla13[[#This Row],[PRECIO UNITARIO ESTIMADO]]</f>
        <v>8480</v>
      </c>
      <c r="K123" s="40"/>
      <c r="L123" s="37" t="s">
        <v>35</v>
      </c>
      <c r="M123" s="26" t="s">
        <v>1709</v>
      </c>
      <c r="N123" s="32"/>
      <c r="O123" s="64" t="s">
        <v>1213</v>
      </c>
      <c r="P123" s="65"/>
      <c r="Q123" s="79" t="s">
        <v>1229</v>
      </c>
      <c r="R123" s="83">
        <v>113</v>
      </c>
      <c r="U123" s="29"/>
      <c r="X123" s="30"/>
    </row>
    <row r="124" spans="1:24" x14ac:dyDescent="0.25">
      <c r="A124" s="44" t="s">
        <v>386</v>
      </c>
      <c r="B124" s="30" t="s">
        <v>851</v>
      </c>
      <c r="C124" s="37" t="s">
        <v>24</v>
      </c>
      <c r="D124" s="31">
        <f>ROUND(Tabla13[[#This Row],[CANTIDAD TOTAL]]/4,0)</f>
        <v>375</v>
      </c>
      <c r="E124" s="31">
        <f>ROUND(Tabla13[[#This Row],[CANTIDAD TOTAL]]/4,0)</f>
        <v>375</v>
      </c>
      <c r="F124" s="31">
        <f>ROUND(Tabla13[[#This Row],[CANTIDAD TOTAL]]/4,0)</f>
        <v>375</v>
      </c>
      <c r="G124" s="31">
        <f>Tabla13[[#This Row],[CANTIDAD TOTAL]]-Tabla13[[#This Row],[PRIMER TRIMESTRE]]-Tabla13[[#This Row],[SEGUNDO TRIMESTRE]]-Tabla13[[#This Row],[TERCER TRIMESTRE]]</f>
        <v>375</v>
      </c>
      <c r="H124" s="31">
        <v>1500</v>
      </c>
      <c r="I124" s="32">
        <v>0.74</v>
      </c>
      <c r="J124" s="32">
        <f>Tabla13[[#This Row],[CANTIDAD TOTAL]]*Tabla13[[#This Row],[PRECIO UNITARIO ESTIMADO]]</f>
        <v>1110</v>
      </c>
      <c r="K124" s="40"/>
      <c r="L124" s="37" t="s">
        <v>35</v>
      </c>
      <c r="M124" s="26" t="s">
        <v>1709</v>
      </c>
      <c r="N124" s="32"/>
      <c r="O124" s="64" t="s">
        <v>1213</v>
      </c>
      <c r="P124" s="65"/>
      <c r="Q124" s="79" t="s">
        <v>1229</v>
      </c>
      <c r="R124" s="83">
        <v>114</v>
      </c>
      <c r="U124" s="29"/>
      <c r="X124" s="30"/>
    </row>
    <row r="125" spans="1:24" x14ac:dyDescent="0.25">
      <c r="A125" s="44" t="s">
        <v>386</v>
      </c>
      <c r="B125" s="30" t="s">
        <v>852</v>
      </c>
      <c r="C125" s="37" t="s">
        <v>24</v>
      </c>
      <c r="D125" s="31">
        <f>ROUND(Tabla13[[#This Row],[CANTIDAD TOTAL]]/4,0)</f>
        <v>875</v>
      </c>
      <c r="E125" s="31">
        <f>ROUND(Tabla13[[#This Row],[CANTIDAD TOTAL]]/4,0)</f>
        <v>875</v>
      </c>
      <c r="F125" s="31">
        <f>ROUND(Tabla13[[#This Row],[CANTIDAD TOTAL]]/4,0)</f>
        <v>875</v>
      </c>
      <c r="G125" s="31">
        <f>Tabla13[[#This Row],[CANTIDAD TOTAL]]-Tabla13[[#This Row],[PRIMER TRIMESTRE]]-Tabla13[[#This Row],[SEGUNDO TRIMESTRE]]-Tabla13[[#This Row],[TERCER TRIMESTRE]]</f>
        <v>875</v>
      </c>
      <c r="H125" s="31">
        <v>3500</v>
      </c>
      <c r="I125" s="32">
        <v>0.44</v>
      </c>
      <c r="J125" s="32">
        <f>Tabla13[[#This Row],[CANTIDAD TOTAL]]*Tabla13[[#This Row],[PRECIO UNITARIO ESTIMADO]]</f>
        <v>1540</v>
      </c>
      <c r="K125" s="40"/>
      <c r="L125" s="37" t="s">
        <v>35</v>
      </c>
      <c r="M125" s="26" t="s">
        <v>1709</v>
      </c>
      <c r="N125" s="32"/>
      <c r="O125" s="64" t="s">
        <v>1213</v>
      </c>
      <c r="P125" s="65"/>
      <c r="Q125" s="79" t="s">
        <v>1229</v>
      </c>
      <c r="R125" s="83">
        <v>115</v>
      </c>
      <c r="U125" s="29"/>
      <c r="X125" s="30"/>
    </row>
    <row r="126" spans="1:24" x14ac:dyDescent="0.25">
      <c r="A126" s="44" t="s">
        <v>386</v>
      </c>
      <c r="B126" s="30" t="s">
        <v>853</v>
      </c>
      <c r="C126" s="37" t="s">
        <v>1129</v>
      </c>
      <c r="D126" s="31">
        <f>ROUND(Tabla13[[#This Row],[CANTIDAD TOTAL]]/4,0)</f>
        <v>2</v>
      </c>
      <c r="E126" s="31">
        <f>ROUND(Tabla13[[#This Row],[CANTIDAD TOTAL]]/4,0)</f>
        <v>2</v>
      </c>
      <c r="F126" s="31">
        <f>ROUND(Tabla13[[#This Row],[CANTIDAD TOTAL]]/4,0)</f>
        <v>2</v>
      </c>
      <c r="G126" s="31">
        <f>Tabla13[[#This Row],[CANTIDAD TOTAL]]-Tabla13[[#This Row],[PRIMER TRIMESTRE]]-Tabla13[[#This Row],[SEGUNDO TRIMESTRE]]-Tabla13[[#This Row],[TERCER TRIMESTRE]]</f>
        <v>0</v>
      </c>
      <c r="H126" s="31">
        <v>6</v>
      </c>
      <c r="I126" s="32">
        <v>547.5</v>
      </c>
      <c r="J126" s="32">
        <f>Tabla13[[#This Row],[CANTIDAD TOTAL]]*Tabla13[[#This Row],[PRECIO UNITARIO ESTIMADO]]</f>
        <v>3285</v>
      </c>
      <c r="K126" s="40"/>
      <c r="L126" s="37" t="s">
        <v>35</v>
      </c>
      <c r="M126" s="26" t="s">
        <v>1709</v>
      </c>
      <c r="N126" s="32"/>
      <c r="O126" s="64" t="s">
        <v>1213</v>
      </c>
      <c r="P126" s="65"/>
      <c r="Q126" s="79" t="s">
        <v>1229</v>
      </c>
      <c r="R126" s="83">
        <v>116</v>
      </c>
      <c r="U126" s="29"/>
      <c r="X126" s="30"/>
    </row>
    <row r="127" spans="1:24" x14ac:dyDescent="0.25">
      <c r="A127" s="44" t="s">
        <v>386</v>
      </c>
      <c r="B127" s="30" t="s">
        <v>854</v>
      </c>
      <c r="C127" s="37" t="s">
        <v>24</v>
      </c>
      <c r="D127" s="31">
        <f>ROUND(Tabla13[[#This Row],[CANTIDAD TOTAL]]/4,0)</f>
        <v>15</v>
      </c>
      <c r="E127" s="31">
        <f>ROUND(Tabla13[[#This Row],[CANTIDAD TOTAL]]/4,0)</f>
        <v>15</v>
      </c>
      <c r="F127" s="31">
        <f>ROUND(Tabla13[[#This Row],[CANTIDAD TOTAL]]/4,0)</f>
        <v>15</v>
      </c>
      <c r="G127" s="31">
        <f>Tabla13[[#This Row],[CANTIDAD TOTAL]]-Tabla13[[#This Row],[PRIMER TRIMESTRE]]-Tabla13[[#This Row],[SEGUNDO TRIMESTRE]]-Tabla13[[#This Row],[TERCER TRIMESTRE]]</f>
        <v>15</v>
      </c>
      <c r="H127" s="31">
        <v>60</v>
      </c>
      <c r="I127" s="32">
        <v>1705.2</v>
      </c>
      <c r="J127" s="32">
        <f>Tabla13[[#This Row],[CANTIDAD TOTAL]]*Tabla13[[#This Row],[PRECIO UNITARIO ESTIMADO]]</f>
        <v>102312</v>
      </c>
      <c r="K127" s="40"/>
      <c r="L127" s="37" t="s">
        <v>35</v>
      </c>
      <c r="M127" s="26" t="s">
        <v>1709</v>
      </c>
      <c r="N127" s="32"/>
      <c r="O127" s="64" t="s">
        <v>1213</v>
      </c>
      <c r="P127" s="65"/>
      <c r="Q127" s="79" t="s">
        <v>1229</v>
      </c>
      <c r="R127" s="83">
        <v>117</v>
      </c>
      <c r="U127" s="29"/>
      <c r="X127" s="30"/>
    </row>
    <row r="128" spans="1:24" x14ac:dyDescent="0.25">
      <c r="A128" s="44" t="s">
        <v>386</v>
      </c>
      <c r="B128" s="30" t="s">
        <v>855</v>
      </c>
      <c r="C128" s="37" t="s">
        <v>1128</v>
      </c>
      <c r="D128" s="31">
        <f>ROUND(Tabla13[[#This Row],[CANTIDAD TOTAL]]/4,0)</f>
        <v>1</v>
      </c>
      <c r="E128" s="31">
        <f>ROUND(Tabla13[[#This Row],[CANTIDAD TOTAL]]/4,0)</f>
        <v>1</v>
      </c>
      <c r="F128" s="31">
        <f>ROUND(Tabla13[[#This Row],[CANTIDAD TOTAL]]/4,0)</f>
        <v>1</v>
      </c>
      <c r="G128" s="31">
        <f>Tabla13[[#This Row],[CANTIDAD TOTAL]]-Tabla13[[#This Row],[PRIMER TRIMESTRE]]-Tabla13[[#This Row],[SEGUNDO TRIMESTRE]]-Tabla13[[#This Row],[TERCER TRIMESTRE]]</f>
        <v>1</v>
      </c>
      <c r="H128" s="31">
        <v>4</v>
      </c>
      <c r="I128" s="32">
        <v>40.32</v>
      </c>
      <c r="J128" s="32">
        <f>Tabla13[[#This Row],[CANTIDAD TOTAL]]*Tabla13[[#This Row],[PRECIO UNITARIO ESTIMADO]]</f>
        <v>161.28</v>
      </c>
      <c r="K128" s="40"/>
      <c r="L128" s="37" t="s">
        <v>35</v>
      </c>
      <c r="M128" s="26" t="s">
        <v>1709</v>
      </c>
      <c r="N128" s="32"/>
      <c r="O128" s="64" t="s">
        <v>1213</v>
      </c>
      <c r="P128" s="65"/>
      <c r="Q128" s="79" t="s">
        <v>1229</v>
      </c>
      <c r="R128" s="83">
        <v>118</v>
      </c>
      <c r="U128" s="29"/>
      <c r="X128" s="30"/>
    </row>
    <row r="129" spans="1:24" x14ac:dyDescent="0.25">
      <c r="A129" s="44" t="s">
        <v>386</v>
      </c>
      <c r="B129" s="30" t="s">
        <v>856</v>
      </c>
      <c r="C129" s="37" t="s">
        <v>1129</v>
      </c>
      <c r="D129" s="31">
        <f>ROUND(Tabla13[[#This Row],[CANTIDAD TOTAL]]/4,0)</f>
        <v>6</v>
      </c>
      <c r="E129" s="31">
        <f>ROUND(Tabla13[[#This Row],[CANTIDAD TOTAL]]/4,0)</f>
        <v>6</v>
      </c>
      <c r="F129" s="31">
        <f>ROUND(Tabla13[[#This Row],[CANTIDAD TOTAL]]/4,0)</f>
        <v>6</v>
      </c>
      <c r="G129" s="31">
        <f>Tabla13[[#This Row],[CANTIDAD TOTAL]]-Tabla13[[#This Row],[PRIMER TRIMESTRE]]-Tabla13[[#This Row],[SEGUNDO TRIMESTRE]]-Tabla13[[#This Row],[TERCER TRIMESTRE]]</f>
        <v>7</v>
      </c>
      <c r="H129" s="31">
        <v>25</v>
      </c>
      <c r="I129" s="32">
        <v>621.5</v>
      </c>
      <c r="J129" s="32">
        <f>Tabla13[[#This Row],[CANTIDAD TOTAL]]*Tabla13[[#This Row],[PRECIO UNITARIO ESTIMADO]]</f>
        <v>15537.5</v>
      </c>
      <c r="K129" s="40"/>
      <c r="L129" s="37" t="s">
        <v>35</v>
      </c>
      <c r="M129" s="26" t="s">
        <v>1709</v>
      </c>
      <c r="N129" s="32"/>
      <c r="O129" s="64" t="s">
        <v>1213</v>
      </c>
      <c r="P129" s="65"/>
      <c r="Q129" s="79" t="s">
        <v>1229</v>
      </c>
      <c r="R129" s="83">
        <v>119</v>
      </c>
      <c r="U129" s="29"/>
      <c r="X129" s="30"/>
    </row>
    <row r="130" spans="1:24" x14ac:dyDescent="0.25">
      <c r="A130" s="44" t="s">
        <v>386</v>
      </c>
      <c r="B130" s="30" t="s">
        <v>857</v>
      </c>
      <c r="C130" s="37" t="s">
        <v>24</v>
      </c>
      <c r="D130" s="31">
        <f>ROUND(Tabla13[[#This Row],[CANTIDAD TOTAL]]/4,0)</f>
        <v>25</v>
      </c>
      <c r="E130" s="31">
        <f>ROUND(Tabla13[[#This Row],[CANTIDAD TOTAL]]/4,0)</f>
        <v>25</v>
      </c>
      <c r="F130" s="31">
        <f>ROUND(Tabla13[[#This Row],[CANTIDAD TOTAL]]/4,0)</f>
        <v>25</v>
      </c>
      <c r="G130" s="31">
        <f>Tabla13[[#This Row],[CANTIDAD TOTAL]]-Tabla13[[#This Row],[PRIMER TRIMESTRE]]-Tabla13[[#This Row],[SEGUNDO TRIMESTRE]]-Tabla13[[#This Row],[TERCER TRIMESTRE]]</f>
        <v>25</v>
      </c>
      <c r="H130" s="31">
        <v>100</v>
      </c>
      <c r="I130" s="32">
        <v>824.76</v>
      </c>
      <c r="J130" s="32">
        <f>Tabla13[[#This Row],[CANTIDAD TOTAL]]*Tabla13[[#This Row],[PRECIO UNITARIO ESTIMADO]]</f>
        <v>82476</v>
      </c>
      <c r="K130" s="40"/>
      <c r="L130" s="37" t="s">
        <v>35</v>
      </c>
      <c r="M130" s="26" t="s">
        <v>1709</v>
      </c>
      <c r="N130" s="32"/>
      <c r="O130" s="64" t="s">
        <v>1213</v>
      </c>
      <c r="P130" s="65"/>
      <c r="Q130" s="79" t="s">
        <v>1229</v>
      </c>
      <c r="R130" s="83">
        <v>120</v>
      </c>
      <c r="U130" s="29"/>
      <c r="X130" s="30"/>
    </row>
    <row r="131" spans="1:24" x14ac:dyDescent="0.25">
      <c r="A131" s="44" t="s">
        <v>386</v>
      </c>
      <c r="B131" s="30" t="s">
        <v>858</v>
      </c>
      <c r="C131" s="37" t="s">
        <v>24</v>
      </c>
      <c r="D131" s="31">
        <f>ROUND(Tabla13[[#This Row],[CANTIDAD TOTAL]]/4,0)</f>
        <v>175</v>
      </c>
      <c r="E131" s="31">
        <f>ROUND(Tabla13[[#This Row],[CANTIDAD TOTAL]]/4,0)</f>
        <v>175</v>
      </c>
      <c r="F131" s="31">
        <f>ROUND(Tabla13[[#This Row],[CANTIDAD TOTAL]]/4,0)</f>
        <v>175</v>
      </c>
      <c r="G131" s="31">
        <f>Tabla13[[#This Row],[CANTIDAD TOTAL]]-Tabla13[[#This Row],[PRIMER TRIMESTRE]]-Tabla13[[#This Row],[SEGUNDO TRIMESTRE]]-Tabla13[[#This Row],[TERCER TRIMESTRE]]</f>
        <v>175</v>
      </c>
      <c r="H131" s="31">
        <v>700</v>
      </c>
      <c r="I131" s="32">
        <v>1086.75</v>
      </c>
      <c r="J131" s="32">
        <f>Tabla13[[#This Row],[CANTIDAD TOTAL]]*Tabla13[[#This Row],[PRECIO UNITARIO ESTIMADO]]</f>
        <v>760725</v>
      </c>
      <c r="K131" s="40"/>
      <c r="L131" s="37" t="s">
        <v>35</v>
      </c>
      <c r="M131" s="26" t="s">
        <v>1709</v>
      </c>
      <c r="N131" s="32"/>
      <c r="O131" s="64" t="s">
        <v>1213</v>
      </c>
      <c r="P131" s="65"/>
      <c r="Q131" s="79" t="s">
        <v>1229</v>
      </c>
      <c r="R131" s="83">
        <v>121</v>
      </c>
      <c r="U131" s="29"/>
      <c r="X131" s="30"/>
    </row>
    <row r="132" spans="1:24" x14ac:dyDescent="0.25">
      <c r="A132" s="44" t="s">
        <v>386</v>
      </c>
      <c r="B132" s="30" t="s">
        <v>859</v>
      </c>
      <c r="C132" s="37" t="s">
        <v>1129</v>
      </c>
      <c r="D132" s="31">
        <f>ROUND(Tabla13[[#This Row],[CANTIDAD TOTAL]]/4,0)</f>
        <v>5</v>
      </c>
      <c r="E132" s="31">
        <f>ROUND(Tabla13[[#This Row],[CANTIDAD TOTAL]]/4,0)</f>
        <v>5</v>
      </c>
      <c r="F132" s="31">
        <f>ROUND(Tabla13[[#This Row],[CANTIDAD TOTAL]]/4,0)</f>
        <v>5</v>
      </c>
      <c r="G132" s="31">
        <f>Tabla13[[#This Row],[CANTIDAD TOTAL]]-Tabla13[[#This Row],[PRIMER TRIMESTRE]]-Tabla13[[#This Row],[SEGUNDO TRIMESTRE]]-Tabla13[[#This Row],[TERCER TRIMESTRE]]</f>
        <v>5</v>
      </c>
      <c r="H132" s="31">
        <v>20</v>
      </c>
      <c r="I132" s="32">
        <v>933.8</v>
      </c>
      <c r="J132" s="32">
        <f>Tabla13[[#This Row],[CANTIDAD TOTAL]]*Tabla13[[#This Row],[PRECIO UNITARIO ESTIMADO]]</f>
        <v>18676</v>
      </c>
      <c r="K132" s="40"/>
      <c r="L132" s="37" t="s">
        <v>35</v>
      </c>
      <c r="M132" s="26" t="s">
        <v>1709</v>
      </c>
      <c r="N132" s="32"/>
      <c r="O132" s="64" t="s">
        <v>1213</v>
      </c>
      <c r="P132" s="65"/>
      <c r="Q132" s="79" t="s">
        <v>1229</v>
      </c>
      <c r="R132" s="83">
        <v>122</v>
      </c>
      <c r="U132" s="29"/>
      <c r="X132" s="30"/>
    </row>
    <row r="133" spans="1:24" x14ac:dyDescent="0.25">
      <c r="A133" s="44" t="s">
        <v>386</v>
      </c>
      <c r="B133" s="30" t="s">
        <v>860</v>
      </c>
      <c r="C133" s="37" t="s">
        <v>24</v>
      </c>
      <c r="D133" s="31">
        <f>ROUND(Tabla13[[#This Row],[CANTIDAD TOTAL]]/4,0)</f>
        <v>15</v>
      </c>
      <c r="E133" s="31">
        <f>ROUND(Tabla13[[#This Row],[CANTIDAD TOTAL]]/4,0)</f>
        <v>15</v>
      </c>
      <c r="F133" s="31">
        <f>ROUND(Tabla13[[#This Row],[CANTIDAD TOTAL]]/4,0)</f>
        <v>15</v>
      </c>
      <c r="G133" s="31">
        <f>Tabla13[[#This Row],[CANTIDAD TOTAL]]-Tabla13[[#This Row],[PRIMER TRIMESTRE]]-Tabla13[[#This Row],[SEGUNDO TRIMESTRE]]-Tabla13[[#This Row],[TERCER TRIMESTRE]]</f>
        <v>15</v>
      </c>
      <c r="H133" s="31">
        <v>60</v>
      </c>
      <c r="I133" s="32">
        <v>1194.8</v>
      </c>
      <c r="J133" s="32">
        <f>Tabla13[[#This Row],[CANTIDAD TOTAL]]*Tabla13[[#This Row],[PRECIO UNITARIO ESTIMADO]]</f>
        <v>71688</v>
      </c>
      <c r="K133" s="40"/>
      <c r="L133" s="37" t="s">
        <v>35</v>
      </c>
      <c r="M133" s="26" t="s">
        <v>1709</v>
      </c>
      <c r="N133" s="32"/>
      <c r="O133" s="64" t="s">
        <v>1213</v>
      </c>
      <c r="P133" s="65"/>
      <c r="Q133" s="79" t="s">
        <v>1229</v>
      </c>
      <c r="R133" s="83">
        <v>123</v>
      </c>
      <c r="U133" s="29"/>
      <c r="X133" s="30"/>
    </row>
    <row r="134" spans="1:24" x14ac:dyDescent="0.25">
      <c r="A134" s="44" t="s">
        <v>386</v>
      </c>
      <c r="B134" s="30" t="s">
        <v>861</v>
      </c>
      <c r="C134" s="37" t="s">
        <v>24</v>
      </c>
      <c r="D134" s="31">
        <f>ROUND(Tabla13[[#This Row],[CANTIDAD TOTAL]]/4,0)</f>
        <v>13</v>
      </c>
      <c r="E134" s="31">
        <f>ROUND(Tabla13[[#This Row],[CANTIDAD TOTAL]]/4,0)</f>
        <v>13</v>
      </c>
      <c r="F134" s="31">
        <f>ROUND(Tabla13[[#This Row],[CANTIDAD TOTAL]]/4,0)</f>
        <v>13</v>
      </c>
      <c r="G134" s="31">
        <f>Tabla13[[#This Row],[CANTIDAD TOTAL]]-Tabla13[[#This Row],[PRIMER TRIMESTRE]]-Tabla13[[#This Row],[SEGUNDO TRIMESTRE]]-Tabla13[[#This Row],[TERCER TRIMESTRE]]</f>
        <v>11</v>
      </c>
      <c r="H134" s="31">
        <v>50</v>
      </c>
      <c r="I134" s="32">
        <v>58</v>
      </c>
      <c r="J134" s="32">
        <f>Tabla13[[#This Row],[CANTIDAD TOTAL]]*Tabla13[[#This Row],[PRECIO UNITARIO ESTIMADO]]</f>
        <v>2900</v>
      </c>
      <c r="K134" s="40"/>
      <c r="L134" s="37" t="s">
        <v>35</v>
      </c>
      <c r="M134" s="26" t="s">
        <v>1709</v>
      </c>
      <c r="N134" s="32"/>
      <c r="O134" s="64" t="s">
        <v>1213</v>
      </c>
      <c r="P134" s="65"/>
      <c r="Q134" s="79" t="s">
        <v>1229</v>
      </c>
      <c r="R134" s="83">
        <v>124</v>
      </c>
      <c r="U134" s="29"/>
      <c r="X134" s="30"/>
    </row>
    <row r="135" spans="1:24" x14ac:dyDescent="0.25">
      <c r="A135" s="44" t="s">
        <v>386</v>
      </c>
      <c r="B135" s="30" t="s">
        <v>862</v>
      </c>
      <c r="C135" s="37" t="s">
        <v>24</v>
      </c>
      <c r="D135" s="31">
        <f>ROUND(Tabla13[[#This Row],[CANTIDAD TOTAL]]/4,0)</f>
        <v>150</v>
      </c>
      <c r="E135" s="31">
        <f>ROUND(Tabla13[[#This Row],[CANTIDAD TOTAL]]/4,0)</f>
        <v>150</v>
      </c>
      <c r="F135" s="31">
        <f>ROUND(Tabla13[[#This Row],[CANTIDAD TOTAL]]/4,0)</f>
        <v>150</v>
      </c>
      <c r="G135" s="31">
        <f>Tabla13[[#This Row],[CANTIDAD TOTAL]]-Tabla13[[#This Row],[PRIMER TRIMESTRE]]-Tabla13[[#This Row],[SEGUNDO TRIMESTRE]]-Tabla13[[#This Row],[TERCER TRIMESTRE]]</f>
        <v>150</v>
      </c>
      <c r="H135" s="31">
        <v>600</v>
      </c>
      <c r="I135" s="32">
        <v>340</v>
      </c>
      <c r="J135" s="32">
        <f>Tabla13[[#This Row],[CANTIDAD TOTAL]]*Tabla13[[#This Row],[PRECIO UNITARIO ESTIMADO]]</f>
        <v>204000</v>
      </c>
      <c r="K135" s="40"/>
      <c r="L135" s="37" t="s">
        <v>35</v>
      </c>
      <c r="M135" s="26" t="s">
        <v>1709</v>
      </c>
      <c r="N135" s="32"/>
      <c r="O135" s="64" t="s">
        <v>1213</v>
      </c>
      <c r="P135" s="65"/>
      <c r="Q135" s="79" t="s">
        <v>1229</v>
      </c>
      <c r="R135" s="83">
        <v>125</v>
      </c>
      <c r="U135" s="29"/>
      <c r="X135" s="30"/>
    </row>
    <row r="136" spans="1:24" x14ac:dyDescent="0.25">
      <c r="A136" s="44" t="s">
        <v>386</v>
      </c>
      <c r="B136" s="30" t="s">
        <v>863</v>
      </c>
      <c r="C136" s="37" t="s">
        <v>24</v>
      </c>
      <c r="D136" s="31">
        <f>ROUND(Tabla13[[#This Row],[CANTIDAD TOTAL]]/4,0)</f>
        <v>50</v>
      </c>
      <c r="E136" s="31">
        <f>ROUND(Tabla13[[#This Row],[CANTIDAD TOTAL]]/4,0)</f>
        <v>50</v>
      </c>
      <c r="F136" s="31">
        <f>ROUND(Tabla13[[#This Row],[CANTIDAD TOTAL]]/4,0)</f>
        <v>50</v>
      </c>
      <c r="G136" s="31">
        <f>Tabla13[[#This Row],[CANTIDAD TOTAL]]-Tabla13[[#This Row],[PRIMER TRIMESTRE]]-Tabla13[[#This Row],[SEGUNDO TRIMESTRE]]-Tabla13[[#This Row],[TERCER TRIMESTRE]]</f>
        <v>50</v>
      </c>
      <c r="H136" s="31">
        <v>200</v>
      </c>
      <c r="I136" s="32">
        <v>24.36</v>
      </c>
      <c r="J136" s="32">
        <f>Tabla13[[#This Row],[CANTIDAD TOTAL]]*Tabla13[[#This Row],[PRECIO UNITARIO ESTIMADO]]</f>
        <v>4872</v>
      </c>
      <c r="K136" s="40"/>
      <c r="L136" s="37" t="s">
        <v>35</v>
      </c>
      <c r="M136" s="26" t="s">
        <v>1709</v>
      </c>
      <c r="N136" s="32"/>
      <c r="O136" s="64" t="s">
        <v>1213</v>
      </c>
      <c r="P136" s="65"/>
      <c r="Q136" s="79" t="s">
        <v>1229</v>
      </c>
      <c r="R136" s="83">
        <v>126</v>
      </c>
      <c r="U136" s="29"/>
      <c r="X136" s="30"/>
    </row>
    <row r="137" spans="1:24" x14ac:dyDescent="0.25">
      <c r="A137" s="44" t="s">
        <v>386</v>
      </c>
      <c r="B137" s="30" t="s">
        <v>864</v>
      </c>
      <c r="C137" s="37" t="s">
        <v>24</v>
      </c>
      <c r="D137" s="31">
        <f>ROUND(Tabla13[[#This Row],[CANTIDAD TOTAL]]/4,0)</f>
        <v>5</v>
      </c>
      <c r="E137" s="31">
        <f>ROUND(Tabla13[[#This Row],[CANTIDAD TOTAL]]/4,0)</f>
        <v>5</v>
      </c>
      <c r="F137" s="31">
        <f>ROUND(Tabla13[[#This Row],[CANTIDAD TOTAL]]/4,0)</f>
        <v>5</v>
      </c>
      <c r="G137" s="31">
        <f>Tabla13[[#This Row],[CANTIDAD TOTAL]]-Tabla13[[#This Row],[PRIMER TRIMESTRE]]-Tabla13[[#This Row],[SEGUNDO TRIMESTRE]]-Tabla13[[#This Row],[TERCER TRIMESTRE]]</f>
        <v>5</v>
      </c>
      <c r="H137" s="31">
        <v>20</v>
      </c>
      <c r="I137" s="32">
        <v>185</v>
      </c>
      <c r="J137" s="32">
        <f>Tabla13[[#This Row],[CANTIDAD TOTAL]]*Tabla13[[#This Row],[PRECIO UNITARIO ESTIMADO]]</f>
        <v>3700</v>
      </c>
      <c r="K137" s="40"/>
      <c r="L137" s="37" t="s">
        <v>35</v>
      </c>
      <c r="M137" s="26" t="s">
        <v>1709</v>
      </c>
      <c r="N137" s="32"/>
      <c r="O137" s="64" t="s">
        <v>1213</v>
      </c>
      <c r="P137" s="65"/>
      <c r="Q137" s="79" t="s">
        <v>1229</v>
      </c>
      <c r="R137" s="83">
        <v>127</v>
      </c>
      <c r="U137" s="29"/>
      <c r="X137" s="30"/>
    </row>
    <row r="138" spans="1:24" x14ac:dyDescent="0.25">
      <c r="A138" s="44" t="s">
        <v>402</v>
      </c>
      <c r="B138" s="30" t="s">
        <v>930</v>
      </c>
      <c r="C138" s="37" t="s">
        <v>24</v>
      </c>
      <c r="D138" s="31">
        <f>ROUND(Tabla13[[#This Row],[CANTIDAD TOTAL]]/4,0)</f>
        <v>13</v>
      </c>
      <c r="E138" s="31">
        <f>ROUND(Tabla13[[#This Row],[CANTIDAD TOTAL]]/4,0)</f>
        <v>13</v>
      </c>
      <c r="F138" s="31">
        <f>ROUND(Tabla13[[#This Row],[CANTIDAD TOTAL]]/4,0)</f>
        <v>13</v>
      </c>
      <c r="G138" s="31">
        <f>Tabla13[[#This Row],[CANTIDAD TOTAL]]-Tabla13[[#This Row],[PRIMER TRIMESTRE]]-Tabla13[[#This Row],[SEGUNDO TRIMESTRE]]-Tabla13[[#This Row],[TERCER TRIMESTRE]]</f>
        <v>11</v>
      </c>
      <c r="H138" s="31">
        <v>50</v>
      </c>
      <c r="I138" s="32">
        <v>1800</v>
      </c>
      <c r="J138" s="32">
        <f>Tabla13[[#This Row],[CANTIDAD TOTAL]]*Tabla13[[#This Row],[PRECIO UNITARIO ESTIMADO]]</f>
        <v>90000</v>
      </c>
      <c r="K138" s="40"/>
      <c r="L138" s="37" t="s">
        <v>35</v>
      </c>
      <c r="M138" s="26" t="s">
        <v>1709</v>
      </c>
      <c r="N138" s="32"/>
      <c r="O138" s="64" t="s">
        <v>1213</v>
      </c>
      <c r="P138" s="65"/>
      <c r="Q138" s="79" t="s">
        <v>1229</v>
      </c>
      <c r="R138" s="83">
        <v>128</v>
      </c>
      <c r="U138" s="29"/>
      <c r="X138" s="30"/>
    </row>
    <row r="139" spans="1:24" x14ac:dyDescent="0.25">
      <c r="A139" s="44" t="s">
        <v>402</v>
      </c>
      <c r="B139" s="30" t="s">
        <v>931</v>
      </c>
      <c r="C139" s="37" t="s">
        <v>24</v>
      </c>
      <c r="D139" s="31">
        <f>ROUND(Tabla13[[#This Row],[CANTIDAD TOTAL]]/4,0)</f>
        <v>75</v>
      </c>
      <c r="E139" s="31">
        <f>ROUND(Tabla13[[#This Row],[CANTIDAD TOTAL]]/4,0)</f>
        <v>75</v>
      </c>
      <c r="F139" s="31">
        <f>ROUND(Tabla13[[#This Row],[CANTIDAD TOTAL]]/4,0)</f>
        <v>75</v>
      </c>
      <c r="G139" s="31">
        <f>Tabla13[[#This Row],[CANTIDAD TOTAL]]-Tabla13[[#This Row],[PRIMER TRIMESTRE]]-Tabla13[[#This Row],[SEGUNDO TRIMESTRE]]-Tabla13[[#This Row],[TERCER TRIMESTRE]]</f>
        <v>75</v>
      </c>
      <c r="H139" s="31">
        <v>300</v>
      </c>
      <c r="I139" s="32">
        <v>589</v>
      </c>
      <c r="J139" s="32">
        <f>Tabla13[[#This Row],[CANTIDAD TOTAL]]*Tabla13[[#This Row],[PRECIO UNITARIO ESTIMADO]]</f>
        <v>176700</v>
      </c>
      <c r="K139" s="40"/>
      <c r="L139" s="37" t="s">
        <v>35</v>
      </c>
      <c r="M139" s="26" t="s">
        <v>1709</v>
      </c>
      <c r="N139" s="32"/>
      <c r="O139" s="64" t="s">
        <v>1213</v>
      </c>
      <c r="P139" s="65"/>
      <c r="Q139" s="79" t="s">
        <v>1229</v>
      </c>
      <c r="R139" s="83">
        <v>129</v>
      </c>
      <c r="U139" s="29"/>
      <c r="X139" s="30"/>
    </row>
    <row r="140" spans="1:24" x14ac:dyDescent="0.25">
      <c r="A140" s="44" t="s">
        <v>402</v>
      </c>
      <c r="B140" s="30" t="s">
        <v>932</v>
      </c>
      <c r="C140" s="37" t="s">
        <v>24</v>
      </c>
      <c r="D140" s="31">
        <f>ROUND(Tabla13[[#This Row],[CANTIDAD TOTAL]]/4,0)</f>
        <v>1</v>
      </c>
      <c r="E140" s="31">
        <f>ROUND(Tabla13[[#This Row],[CANTIDAD TOTAL]]/4,0)</f>
        <v>1</v>
      </c>
      <c r="F140" s="31">
        <f>ROUND(Tabla13[[#This Row],[CANTIDAD TOTAL]]/4,0)</f>
        <v>1</v>
      </c>
      <c r="G140" s="31">
        <f>Tabla13[[#This Row],[CANTIDAD TOTAL]]-Tabla13[[#This Row],[PRIMER TRIMESTRE]]-Tabla13[[#This Row],[SEGUNDO TRIMESTRE]]-Tabla13[[#This Row],[TERCER TRIMESTRE]]</f>
        <v>2</v>
      </c>
      <c r="H140" s="31">
        <v>5</v>
      </c>
      <c r="I140" s="32">
        <v>45.24</v>
      </c>
      <c r="J140" s="32">
        <f>Tabla13[[#This Row],[CANTIDAD TOTAL]]*Tabla13[[#This Row],[PRECIO UNITARIO ESTIMADO]]</f>
        <v>226.20000000000002</v>
      </c>
      <c r="K140" s="40"/>
      <c r="L140" s="37" t="s">
        <v>35</v>
      </c>
      <c r="M140" s="26" t="s">
        <v>1709</v>
      </c>
      <c r="N140" s="32"/>
      <c r="O140" s="64" t="s">
        <v>1213</v>
      </c>
      <c r="P140" s="65"/>
      <c r="Q140" s="79" t="s">
        <v>1229</v>
      </c>
      <c r="R140" s="83">
        <v>130</v>
      </c>
      <c r="U140" s="29"/>
      <c r="X140" s="30"/>
    </row>
    <row r="141" spans="1:24" x14ac:dyDescent="0.25">
      <c r="A141" s="44" t="s">
        <v>402</v>
      </c>
      <c r="B141" s="30" t="s">
        <v>933</v>
      </c>
      <c r="C141" s="37" t="s">
        <v>24</v>
      </c>
      <c r="D141" s="31">
        <f>ROUND(Tabla13[[#This Row],[CANTIDAD TOTAL]]/4,0)</f>
        <v>3</v>
      </c>
      <c r="E141" s="31">
        <f>ROUND(Tabla13[[#This Row],[CANTIDAD TOTAL]]/4,0)</f>
        <v>3</v>
      </c>
      <c r="F141" s="31">
        <f>ROUND(Tabla13[[#This Row],[CANTIDAD TOTAL]]/4,0)</f>
        <v>3</v>
      </c>
      <c r="G141" s="31">
        <f>Tabla13[[#This Row],[CANTIDAD TOTAL]]-Tabla13[[#This Row],[PRIMER TRIMESTRE]]-Tabla13[[#This Row],[SEGUNDO TRIMESTRE]]-Tabla13[[#This Row],[TERCER TRIMESTRE]]</f>
        <v>1</v>
      </c>
      <c r="H141" s="31">
        <v>10</v>
      </c>
      <c r="I141" s="32">
        <v>416.38</v>
      </c>
      <c r="J141" s="32">
        <f>Tabla13[[#This Row],[CANTIDAD TOTAL]]*Tabla13[[#This Row],[PRECIO UNITARIO ESTIMADO]]</f>
        <v>4163.8</v>
      </c>
      <c r="K141" s="40"/>
      <c r="L141" s="37" t="s">
        <v>35</v>
      </c>
      <c r="M141" s="26" t="s">
        <v>1709</v>
      </c>
      <c r="N141" s="32"/>
      <c r="O141" s="64" t="s">
        <v>1213</v>
      </c>
      <c r="P141" s="65"/>
      <c r="Q141" s="79" t="s">
        <v>1229</v>
      </c>
      <c r="R141" s="83">
        <v>131</v>
      </c>
      <c r="U141" s="29"/>
      <c r="X141" s="30"/>
    </row>
    <row r="142" spans="1:24" x14ac:dyDescent="0.25">
      <c r="A142" s="44" t="s">
        <v>402</v>
      </c>
      <c r="B142" s="30" t="s">
        <v>934</v>
      </c>
      <c r="C142" s="37" t="s">
        <v>24</v>
      </c>
      <c r="D142" s="31">
        <f>ROUND(Tabla13[[#This Row],[CANTIDAD TOTAL]]/4,0)</f>
        <v>1</v>
      </c>
      <c r="E142" s="31">
        <f>ROUND(Tabla13[[#This Row],[CANTIDAD TOTAL]]/4,0)</f>
        <v>1</v>
      </c>
      <c r="F142" s="31">
        <f>ROUND(Tabla13[[#This Row],[CANTIDAD TOTAL]]/4,0)</f>
        <v>1</v>
      </c>
      <c r="G142" s="31">
        <f>Tabla13[[#This Row],[CANTIDAD TOTAL]]-Tabla13[[#This Row],[PRIMER TRIMESTRE]]-Tabla13[[#This Row],[SEGUNDO TRIMESTRE]]-Tabla13[[#This Row],[TERCER TRIMESTRE]]</f>
        <v>2</v>
      </c>
      <c r="H142" s="31">
        <v>5</v>
      </c>
      <c r="I142" s="32">
        <v>416.38</v>
      </c>
      <c r="J142" s="32">
        <f>Tabla13[[#This Row],[CANTIDAD TOTAL]]*Tabla13[[#This Row],[PRECIO UNITARIO ESTIMADO]]</f>
        <v>2081.9</v>
      </c>
      <c r="K142" s="40"/>
      <c r="L142" s="37" t="s">
        <v>35</v>
      </c>
      <c r="M142" s="26" t="s">
        <v>1709</v>
      </c>
      <c r="N142" s="32"/>
      <c r="O142" s="64" t="s">
        <v>1213</v>
      </c>
      <c r="P142" s="65"/>
      <c r="Q142" s="79" t="s">
        <v>1229</v>
      </c>
      <c r="R142" s="83">
        <v>132</v>
      </c>
      <c r="U142" s="29"/>
      <c r="X142" s="30"/>
    </row>
    <row r="143" spans="1:24" x14ac:dyDescent="0.25">
      <c r="A143" s="44" t="s">
        <v>402</v>
      </c>
      <c r="B143" s="30" t="s">
        <v>935</v>
      </c>
      <c r="C143" s="37" t="s">
        <v>24</v>
      </c>
      <c r="D143" s="31">
        <f>ROUND(Tabla13[[#This Row],[CANTIDAD TOTAL]]/4,0)</f>
        <v>13</v>
      </c>
      <c r="E143" s="31">
        <f>ROUND(Tabla13[[#This Row],[CANTIDAD TOTAL]]/4,0)</f>
        <v>13</v>
      </c>
      <c r="F143" s="31">
        <f>ROUND(Tabla13[[#This Row],[CANTIDAD TOTAL]]/4,0)</f>
        <v>13</v>
      </c>
      <c r="G143" s="31">
        <f>Tabla13[[#This Row],[CANTIDAD TOTAL]]-Tabla13[[#This Row],[PRIMER TRIMESTRE]]-Tabla13[[#This Row],[SEGUNDO TRIMESTRE]]-Tabla13[[#This Row],[TERCER TRIMESTRE]]</f>
        <v>11</v>
      </c>
      <c r="H143" s="31">
        <v>50</v>
      </c>
      <c r="I143" s="32">
        <v>1931.25</v>
      </c>
      <c r="J143" s="32">
        <f>Tabla13[[#This Row],[CANTIDAD TOTAL]]*Tabla13[[#This Row],[PRECIO UNITARIO ESTIMADO]]</f>
        <v>96562.5</v>
      </c>
      <c r="K143" s="40"/>
      <c r="L143" s="37" t="s">
        <v>35</v>
      </c>
      <c r="M143" s="26" t="s">
        <v>1709</v>
      </c>
      <c r="N143" s="32"/>
      <c r="O143" s="64" t="s">
        <v>1213</v>
      </c>
      <c r="P143" s="65"/>
      <c r="Q143" s="79" t="s">
        <v>1229</v>
      </c>
      <c r="R143" s="83">
        <v>133</v>
      </c>
      <c r="U143" s="29"/>
      <c r="X143" s="30"/>
    </row>
    <row r="144" spans="1:24" x14ac:dyDescent="0.25">
      <c r="A144" s="44" t="s">
        <v>402</v>
      </c>
      <c r="B144" s="30" t="s">
        <v>936</v>
      </c>
      <c r="C144" s="37" t="s">
        <v>24</v>
      </c>
      <c r="D144" s="31">
        <f>ROUND(Tabla13[[#This Row],[CANTIDAD TOTAL]]/4,0)</f>
        <v>25</v>
      </c>
      <c r="E144" s="31">
        <f>ROUND(Tabla13[[#This Row],[CANTIDAD TOTAL]]/4,0)</f>
        <v>25</v>
      </c>
      <c r="F144" s="31">
        <f>ROUND(Tabla13[[#This Row],[CANTIDAD TOTAL]]/4,0)</f>
        <v>25</v>
      </c>
      <c r="G144" s="31">
        <f>Tabla13[[#This Row],[CANTIDAD TOTAL]]-Tabla13[[#This Row],[PRIMER TRIMESTRE]]-Tabla13[[#This Row],[SEGUNDO TRIMESTRE]]-Tabla13[[#This Row],[TERCER TRIMESTRE]]</f>
        <v>25</v>
      </c>
      <c r="H144" s="31">
        <v>100</v>
      </c>
      <c r="I144" s="32">
        <v>1931.25</v>
      </c>
      <c r="J144" s="32">
        <f>Tabla13[[#This Row],[CANTIDAD TOTAL]]*Tabla13[[#This Row],[PRECIO UNITARIO ESTIMADO]]</f>
        <v>193125</v>
      </c>
      <c r="K144" s="40"/>
      <c r="L144" s="37" t="s">
        <v>35</v>
      </c>
      <c r="M144" s="26" t="s">
        <v>1709</v>
      </c>
      <c r="N144" s="32"/>
      <c r="O144" s="64" t="s">
        <v>1213</v>
      </c>
      <c r="P144" s="65"/>
      <c r="Q144" s="79" t="s">
        <v>1229</v>
      </c>
      <c r="R144" s="83">
        <v>134</v>
      </c>
      <c r="U144" s="29"/>
      <c r="X144" s="30"/>
    </row>
    <row r="145" spans="1:24" x14ac:dyDescent="0.25">
      <c r="A145" s="44" t="s">
        <v>402</v>
      </c>
      <c r="B145" s="30" t="s">
        <v>937</v>
      </c>
      <c r="C145" s="37" t="s">
        <v>24</v>
      </c>
      <c r="D145" s="31">
        <f>ROUND(Tabla13[[#This Row],[CANTIDAD TOTAL]]/4,0)</f>
        <v>50</v>
      </c>
      <c r="E145" s="31">
        <f>ROUND(Tabla13[[#This Row],[CANTIDAD TOTAL]]/4,0)</f>
        <v>50</v>
      </c>
      <c r="F145" s="31">
        <f>ROUND(Tabla13[[#This Row],[CANTIDAD TOTAL]]/4,0)</f>
        <v>50</v>
      </c>
      <c r="G145" s="31">
        <f>Tabla13[[#This Row],[CANTIDAD TOTAL]]-Tabla13[[#This Row],[PRIMER TRIMESTRE]]-Tabla13[[#This Row],[SEGUNDO TRIMESTRE]]-Tabla13[[#This Row],[TERCER TRIMESTRE]]</f>
        <v>50</v>
      </c>
      <c r="H145" s="31">
        <v>200</v>
      </c>
      <c r="I145" s="32">
        <v>61.48</v>
      </c>
      <c r="J145" s="32">
        <f>Tabla13[[#This Row],[CANTIDAD TOTAL]]*Tabla13[[#This Row],[PRECIO UNITARIO ESTIMADO]]</f>
        <v>12296</v>
      </c>
      <c r="K145" s="40"/>
      <c r="L145" s="37" t="s">
        <v>35</v>
      </c>
      <c r="M145" s="26" t="s">
        <v>1709</v>
      </c>
      <c r="N145" s="32"/>
      <c r="O145" s="64" t="s">
        <v>1213</v>
      </c>
      <c r="P145" s="65"/>
      <c r="Q145" s="79" t="s">
        <v>1229</v>
      </c>
      <c r="R145" s="83">
        <v>135</v>
      </c>
      <c r="U145" s="29"/>
      <c r="X145" s="30"/>
    </row>
    <row r="146" spans="1:24" x14ac:dyDescent="0.25">
      <c r="A146" s="44" t="s">
        <v>402</v>
      </c>
      <c r="B146" s="30" t="s">
        <v>938</v>
      </c>
      <c r="C146" s="37" t="s">
        <v>24</v>
      </c>
      <c r="D146" s="31">
        <f>ROUND(Tabla13[[#This Row],[CANTIDAD TOTAL]]/4,0)</f>
        <v>75</v>
      </c>
      <c r="E146" s="31">
        <f>ROUND(Tabla13[[#This Row],[CANTIDAD TOTAL]]/4,0)</f>
        <v>75</v>
      </c>
      <c r="F146" s="31">
        <f>ROUND(Tabla13[[#This Row],[CANTIDAD TOTAL]]/4,0)</f>
        <v>75</v>
      </c>
      <c r="G146" s="31">
        <f>Tabla13[[#This Row],[CANTIDAD TOTAL]]-Tabla13[[#This Row],[PRIMER TRIMESTRE]]-Tabla13[[#This Row],[SEGUNDO TRIMESTRE]]-Tabla13[[#This Row],[TERCER TRIMESTRE]]</f>
        <v>75</v>
      </c>
      <c r="H146" s="31">
        <v>300</v>
      </c>
      <c r="I146" s="32">
        <v>54.42</v>
      </c>
      <c r="J146" s="32">
        <f>Tabla13[[#This Row],[CANTIDAD TOTAL]]*Tabla13[[#This Row],[PRECIO UNITARIO ESTIMADO]]</f>
        <v>16326</v>
      </c>
      <c r="K146" s="40"/>
      <c r="L146" s="37" t="s">
        <v>35</v>
      </c>
      <c r="M146" s="26" t="s">
        <v>1709</v>
      </c>
      <c r="N146" s="32"/>
      <c r="O146" s="64" t="s">
        <v>1213</v>
      </c>
      <c r="P146" s="65"/>
      <c r="Q146" s="79" t="s">
        <v>1229</v>
      </c>
      <c r="R146" s="83">
        <v>136</v>
      </c>
      <c r="U146" s="29"/>
      <c r="X146" s="30"/>
    </row>
    <row r="147" spans="1:24" x14ac:dyDescent="0.25">
      <c r="A147" s="44" t="s">
        <v>402</v>
      </c>
      <c r="B147" s="30" t="s">
        <v>939</v>
      </c>
      <c r="C147" s="37" t="s">
        <v>24</v>
      </c>
      <c r="D147" s="31">
        <f>ROUND(Tabla13[[#This Row],[CANTIDAD TOTAL]]/4,0)</f>
        <v>150</v>
      </c>
      <c r="E147" s="31">
        <f>ROUND(Tabla13[[#This Row],[CANTIDAD TOTAL]]/4,0)</f>
        <v>150</v>
      </c>
      <c r="F147" s="31">
        <f>ROUND(Tabla13[[#This Row],[CANTIDAD TOTAL]]/4,0)</f>
        <v>150</v>
      </c>
      <c r="G147" s="31">
        <f>Tabla13[[#This Row],[CANTIDAD TOTAL]]-Tabla13[[#This Row],[PRIMER TRIMESTRE]]-Tabla13[[#This Row],[SEGUNDO TRIMESTRE]]-Tabla13[[#This Row],[TERCER TRIMESTRE]]</f>
        <v>150</v>
      </c>
      <c r="H147" s="31">
        <v>600</v>
      </c>
      <c r="I147" s="32">
        <v>419.44</v>
      </c>
      <c r="J147" s="32">
        <f>Tabla13[[#This Row],[CANTIDAD TOTAL]]*Tabla13[[#This Row],[PRECIO UNITARIO ESTIMADO]]</f>
        <v>251664</v>
      </c>
      <c r="K147" s="40"/>
      <c r="L147" s="37" t="s">
        <v>35</v>
      </c>
      <c r="M147" s="26" t="s">
        <v>1709</v>
      </c>
      <c r="N147" s="32"/>
      <c r="O147" s="64" t="s">
        <v>1213</v>
      </c>
      <c r="P147" s="65"/>
      <c r="Q147" s="79" t="s">
        <v>1229</v>
      </c>
      <c r="R147" s="83">
        <v>137</v>
      </c>
      <c r="U147" s="29"/>
      <c r="X147" s="30"/>
    </row>
    <row r="148" spans="1:24" x14ac:dyDescent="0.25">
      <c r="A148" s="44" t="s">
        <v>402</v>
      </c>
      <c r="B148" s="30" t="s">
        <v>940</v>
      </c>
      <c r="C148" s="37" t="s">
        <v>24</v>
      </c>
      <c r="D148" s="31">
        <f>ROUND(Tabla13[[#This Row],[CANTIDAD TOTAL]]/4,0)</f>
        <v>45</v>
      </c>
      <c r="E148" s="31">
        <f>ROUND(Tabla13[[#This Row],[CANTIDAD TOTAL]]/4,0)</f>
        <v>45</v>
      </c>
      <c r="F148" s="31">
        <f>ROUND(Tabla13[[#This Row],[CANTIDAD TOTAL]]/4,0)</f>
        <v>45</v>
      </c>
      <c r="G148" s="31">
        <f>Tabla13[[#This Row],[CANTIDAD TOTAL]]-Tabla13[[#This Row],[PRIMER TRIMESTRE]]-Tabla13[[#This Row],[SEGUNDO TRIMESTRE]]-Tabla13[[#This Row],[TERCER TRIMESTRE]]</f>
        <v>45</v>
      </c>
      <c r="H148" s="31">
        <v>180</v>
      </c>
      <c r="I148" s="32">
        <v>345</v>
      </c>
      <c r="J148" s="32">
        <f>Tabla13[[#This Row],[CANTIDAD TOTAL]]*Tabla13[[#This Row],[PRECIO UNITARIO ESTIMADO]]</f>
        <v>62100</v>
      </c>
      <c r="K148" s="40"/>
      <c r="L148" s="37" t="s">
        <v>35</v>
      </c>
      <c r="M148" s="26" t="s">
        <v>1709</v>
      </c>
      <c r="N148" s="32"/>
      <c r="O148" s="64" t="s">
        <v>1213</v>
      </c>
      <c r="P148" s="65"/>
      <c r="Q148" s="79" t="s">
        <v>1229</v>
      </c>
      <c r="R148" s="83">
        <v>138</v>
      </c>
      <c r="U148" s="29"/>
      <c r="X148" s="30"/>
    </row>
    <row r="149" spans="1:24" x14ac:dyDescent="0.25">
      <c r="A149" s="44" t="s">
        <v>402</v>
      </c>
      <c r="B149" s="30" t="s">
        <v>941</v>
      </c>
      <c r="C149" s="37" t="s">
        <v>24</v>
      </c>
      <c r="D149" s="31">
        <f>ROUND(Tabla13[[#This Row],[CANTIDAD TOTAL]]/4,0)</f>
        <v>6</v>
      </c>
      <c r="E149" s="31">
        <f>ROUND(Tabla13[[#This Row],[CANTIDAD TOTAL]]/4,0)</f>
        <v>6</v>
      </c>
      <c r="F149" s="31">
        <f>ROUND(Tabla13[[#This Row],[CANTIDAD TOTAL]]/4,0)</f>
        <v>6</v>
      </c>
      <c r="G149" s="31">
        <f>Tabla13[[#This Row],[CANTIDAD TOTAL]]-Tabla13[[#This Row],[PRIMER TRIMESTRE]]-Tabla13[[#This Row],[SEGUNDO TRIMESTRE]]-Tabla13[[#This Row],[TERCER TRIMESTRE]]</f>
        <v>7</v>
      </c>
      <c r="H149" s="31">
        <v>25</v>
      </c>
      <c r="I149" s="32">
        <v>1459.28</v>
      </c>
      <c r="J149" s="32">
        <f>Tabla13[[#This Row],[CANTIDAD TOTAL]]*Tabla13[[#This Row],[PRECIO UNITARIO ESTIMADO]]</f>
        <v>36482</v>
      </c>
      <c r="K149" s="40"/>
      <c r="L149" s="37" t="s">
        <v>35</v>
      </c>
      <c r="M149" s="26" t="s">
        <v>1709</v>
      </c>
      <c r="N149" s="32"/>
      <c r="O149" s="64" t="s">
        <v>1213</v>
      </c>
      <c r="P149" s="65"/>
      <c r="Q149" s="79" t="s">
        <v>1229</v>
      </c>
      <c r="R149" s="83">
        <v>139</v>
      </c>
      <c r="U149" s="29"/>
      <c r="X149" s="30"/>
    </row>
    <row r="150" spans="1:24" x14ac:dyDescent="0.25">
      <c r="A150" s="44" t="s">
        <v>402</v>
      </c>
      <c r="B150" s="30" t="s">
        <v>942</v>
      </c>
      <c r="C150" s="37" t="s">
        <v>24</v>
      </c>
      <c r="D150" s="31">
        <f>ROUND(Tabla13[[#This Row],[CANTIDAD TOTAL]]/4,0)</f>
        <v>8</v>
      </c>
      <c r="E150" s="31">
        <f>ROUND(Tabla13[[#This Row],[CANTIDAD TOTAL]]/4,0)</f>
        <v>8</v>
      </c>
      <c r="F150" s="31">
        <f>ROUND(Tabla13[[#This Row],[CANTIDAD TOTAL]]/4,0)</f>
        <v>8</v>
      </c>
      <c r="G150" s="31">
        <f>Tabla13[[#This Row],[CANTIDAD TOTAL]]-Tabla13[[#This Row],[PRIMER TRIMESTRE]]-Tabla13[[#This Row],[SEGUNDO TRIMESTRE]]-Tabla13[[#This Row],[TERCER TRIMESTRE]]</f>
        <v>6</v>
      </c>
      <c r="H150" s="31">
        <v>30</v>
      </c>
      <c r="I150" s="32">
        <v>928</v>
      </c>
      <c r="J150" s="32">
        <f>Tabla13[[#This Row],[CANTIDAD TOTAL]]*Tabla13[[#This Row],[PRECIO UNITARIO ESTIMADO]]</f>
        <v>27840</v>
      </c>
      <c r="K150" s="40"/>
      <c r="L150" s="37" t="s">
        <v>35</v>
      </c>
      <c r="M150" s="26" t="s">
        <v>1709</v>
      </c>
      <c r="N150" s="32"/>
      <c r="O150" s="64" t="s">
        <v>1213</v>
      </c>
      <c r="P150" s="65"/>
      <c r="Q150" s="79" t="s">
        <v>1229</v>
      </c>
      <c r="R150" s="83">
        <v>140</v>
      </c>
      <c r="U150" s="29"/>
      <c r="X150" s="30"/>
    </row>
    <row r="151" spans="1:24" x14ac:dyDescent="0.25">
      <c r="A151" s="44" t="s">
        <v>402</v>
      </c>
      <c r="B151" s="30" t="s">
        <v>943</v>
      </c>
      <c r="C151" s="37" t="s">
        <v>24</v>
      </c>
      <c r="D151" s="31">
        <f>ROUND(Tabla13[[#This Row],[CANTIDAD TOTAL]]/4,0)</f>
        <v>38</v>
      </c>
      <c r="E151" s="31">
        <f>ROUND(Tabla13[[#This Row],[CANTIDAD TOTAL]]/4,0)</f>
        <v>38</v>
      </c>
      <c r="F151" s="31">
        <f>ROUND(Tabla13[[#This Row],[CANTIDAD TOTAL]]/4,0)</f>
        <v>38</v>
      </c>
      <c r="G151" s="31">
        <f>Tabla13[[#This Row],[CANTIDAD TOTAL]]-Tabla13[[#This Row],[PRIMER TRIMESTRE]]-Tabla13[[#This Row],[SEGUNDO TRIMESTRE]]-Tabla13[[#This Row],[TERCER TRIMESTRE]]</f>
        <v>36</v>
      </c>
      <c r="H151" s="31">
        <v>150</v>
      </c>
      <c r="I151" s="32">
        <v>525.79</v>
      </c>
      <c r="J151" s="32">
        <f>Tabla13[[#This Row],[CANTIDAD TOTAL]]*Tabla13[[#This Row],[PRECIO UNITARIO ESTIMADO]]</f>
        <v>78868.5</v>
      </c>
      <c r="K151" s="40"/>
      <c r="L151" s="37" t="s">
        <v>35</v>
      </c>
      <c r="M151" s="26" t="s">
        <v>1709</v>
      </c>
      <c r="N151" s="32"/>
      <c r="O151" s="64" t="s">
        <v>1213</v>
      </c>
      <c r="P151" s="65"/>
      <c r="Q151" s="79" t="s">
        <v>1229</v>
      </c>
      <c r="R151" s="83">
        <v>141</v>
      </c>
      <c r="U151" s="29"/>
      <c r="X151" s="30"/>
    </row>
    <row r="152" spans="1:24" x14ac:dyDescent="0.25">
      <c r="A152" s="44" t="s">
        <v>402</v>
      </c>
      <c r="B152" s="30" t="s">
        <v>944</v>
      </c>
      <c r="C152" s="37" t="s">
        <v>24</v>
      </c>
      <c r="D152" s="31">
        <f>ROUND(Tabla13[[#This Row],[CANTIDAD TOTAL]]/4,0)</f>
        <v>1</v>
      </c>
      <c r="E152" s="31">
        <f>ROUND(Tabla13[[#This Row],[CANTIDAD TOTAL]]/4,0)</f>
        <v>1</v>
      </c>
      <c r="F152" s="31">
        <f>ROUND(Tabla13[[#This Row],[CANTIDAD TOTAL]]/4,0)</f>
        <v>1</v>
      </c>
      <c r="G152" s="31">
        <f>Tabla13[[#This Row],[CANTIDAD TOTAL]]-Tabla13[[#This Row],[PRIMER TRIMESTRE]]-Tabla13[[#This Row],[SEGUNDO TRIMESTRE]]-Tabla13[[#This Row],[TERCER TRIMESTRE]]</f>
        <v>0</v>
      </c>
      <c r="H152" s="31">
        <v>3</v>
      </c>
      <c r="I152" s="32">
        <v>488.37</v>
      </c>
      <c r="J152" s="32">
        <f>Tabla13[[#This Row],[CANTIDAD TOTAL]]*Tabla13[[#This Row],[PRECIO UNITARIO ESTIMADO]]</f>
        <v>1465.1100000000001</v>
      </c>
      <c r="K152" s="40"/>
      <c r="L152" s="37" t="s">
        <v>35</v>
      </c>
      <c r="M152" s="26" t="s">
        <v>1709</v>
      </c>
      <c r="N152" s="32"/>
      <c r="O152" s="64" t="s">
        <v>1213</v>
      </c>
      <c r="P152" s="65"/>
      <c r="Q152" s="79" t="s">
        <v>1229</v>
      </c>
      <c r="R152" s="83">
        <v>142</v>
      </c>
      <c r="U152" s="29"/>
      <c r="X152" s="30"/>
    </row>
    <row r="153" spans="1:24" x14ac:dyDescent="0.25">
      <c r="A153" s="44" t="s">
        <v>402</v>
      </c>
      <c r="B153" s="30" t="s">
        <v>945</v>
      </c>
      <c r="C153" s="37" t="s">
        <v>24</v>
      </c>
      <c r="D153" s="31">
        <v>2</v>
      </c>
      <c r="E153" s="31">
        <v>0</v>
      </c>
      <c r="F153" s="31">
        <v>0</v>
      </c>
      <c r="G153" s="31">
        <f>Tabla13[[#This Row],[CANTIDAD TOTAL]]-Tabla13[[#This Row],[PRIMER TRIMESTRE]]-Tabla13[[#This Row],[SEGUNDO TRIMESTRE]]-Tabla13[[#This Row],[TERCER TRIMESTRE]]</f>
        <v>0</v>
      </c>
      <c r="H153" s="31">
        <v>2</v>
      </c>
      <c r="I153" s="32">
        <v>69.599999999999994</v>
      </c>
      <c r="J153" s="32">
        <f>Tabla13[[#This Row],[CANTIDAD TOTAL]]*Tabla13[[#This Row],[PRECIO UNITARIO ESTIMADO]]</f>
        <v>139.19999999999999</v>
      </c>
      <c r="K153" s="40"/>
      <c r="L153" s="37" t="s">
        <v>35</v>
      </c>
      <c r="M153" s="26" t="s">
        <v>1709</v>
      </c>
      <c r="N153" s="32"/>
      <c r="O153" s="64" t="s">
        <v>1213</v>
      </c>
      <c r="P153" s="65"/>
      <c r="Q153" s="79" t="s">
        <v>1229</v>
      </c>
      <c r="R153" s="83">
        <v>143</v>
      </c>
      <c r="U153" s="29"/>
      <c r="X153" s="30"/>
    </row>
    <row r="154" spans="1:24" x14ac:dyDescent="0.25">
      <c r="A154" s="44" t="s">
        <v>402</v>
      </c>
      <c r="B154" s="30" t="s">
        <v>946</v>
      </c>
      <c r="C154" s="37" t="s">
        <v>24</v>
      </c>
      <c r="D154" s="31">
        <f>ROUND(Tabla13[[#This Row],[CANTIDAD TOTAL]]/4,0)</f>
        <v>1</v>
      </c>
      <c r="E154" s="31">
        <f>ROUND(Tabla13[[#This Row],[CANTIDAD TOTAL]]/4,0)</f>
        <v>1</v>
      </c>
      <c r="F154" s="31">
        <f>ROUND(Tabla13[[#This Row],[CANTIDAD TOTAL]]/4,0)</f>
        <v>1</v>
      </c>
      <c r="G154" s="31">
        <f>Tabla13[[#This Row],[CANTIDAD TOTAL]]-Tabla13[[#This Row],[PRIMER TRIMESTRE]]-Tabla13[[#This Row],[SEGUNDO TRIMESTRE]]-Tabla13[[#This Row],[TERCER TRIMESTRE]]</f>
        <v>2</v>
      </c>
      <c r="H154" s="31">
        <v>5</v>
      </c>
      <c r="I154" s="32">
        <v>100</v>
      </c>
      <c r="J154" s="32">
        <f>Tabla13[[#This Row],[CANTIDAD TOTAL]]*Tabla13[[#This Row],[PRECIO UNITARIO ESTIMADO]]</f>
        <v>500</v>
      </c>
      <c r="K154" s="40"/>
      <c r="L154" s="37" t="s">
        <v>35</v>
      </c>
      <c r="M154" s="26" t="s">
        <v>1709</v>
      </c>
      <c r="N154" s="32"/>
      <c r="O154" s="64" t="s">
        <v>1213</v>
      </c>
      <c r="P154" s="65"/>
      <c r="Q154" s="79" t="s">
        <v>1229</v>
      </c>
      <c r="R154" s="83">
        <v>144</v>
      </c>
      <c r="U154" s="29"/>
      <c r="X154" s="30"/>
    </row>
    <row r="155" spans="1:24" x14ac:dyDescent="0.25">
      <c r="A155" s="44" t="s">
        <v>402</v>
      </c>
      <c r="B155" s="30" t="s">
        <v>947</v>
      </c>
      <c r="C155" s="37" t="s">
        <v>24</v>
      </c>
      <c r="D155" s="31">
        <f>ROUND(Tabla13[[#This Row],[CANTIDAD TOTAL]]/4,0)</f>
        <v>3</v>
      </c>
      <c r="E155" s="31">
        <f>ROUND(Tabla13[[#This Row],[CANTIDAD TOTAL]]/4,0)</f>
        <v>3</v>
      </c>
      <c r="F155" s="31">
        <f>ROUND(Tabla13[[#This Row],[CANTIDAD TOTAL]]/4,0)</f>
        <v>3</v>
      </c>
      <c r="G155" s="31">
        <f>Tabla13[[#This Row],[CANTIDAD TOTAL]]-Tabla13[[#This Row],[PRIMER TRIMESTRE]]-Tabla13[[#This Row],[SEGUNDO TRIMESTRE]]-Tabla13[[#This Row],[TERCER TRIMESTRE]]</f>
        <v>1</v>
      </c>
      <c r="H155" s="31">
        <v>10</v>
      </c>
      <c r="I155" s="32">
        <v>450</v>
      </c>
      <c r="J155" s="32">
        <f>Tabla13[[#This Row],[CANTIDAD TOTAL]]*Tabla13[[#This Row],[PRECIO UNITARIO ESTIMADO]]</f>
        <v>4500</v>
      </c>
      <c r="K155" s="40"/>
      <c r="L155" s="37" t="s">
        <v>35</v>
      </c>
      <c r="M155" s="26" t="s">
        <v>1709</v>
      </c>
      <c r="N155" s="32"/>
      <c r="O155" s="64" t="s">
        <v>1213</v>
      </c>
      <c r="P155" s="65"/>
      <c r="Q155" s="79" t="s">
        <v>1229</v>
      </c>
      <c r="R155" s="83">
        <v>145</v>
      </c>
      <c r="U155" s="29"/>
      <c r="X155" s="30"/>
    </row>
    <row r="156" spans="1:24" x14ac:dyDescent="0.25">
      <c r="A156" s="44" t="s">
        <v>402</v>
      </c>
      <c r="B156" s="30" t="s">
        <v>948</v>
      </c>
      <c r="C156" s="37" t="s">
        <v>24</v>
      </c>
      <c r="D156" s="31">
        <f>ROUND(Tabla13[[#This Row],[CANTIDAD TOTAL]]/4,0)</f>
        <v>4</v>
      </c>
      <c r="E156" s="31">
        <f>ROUND(Tabla13[[#This Row],[CANTIDAD TOTAL]]/4,0)</f>
        <v>4</v>
      </c>
      <c r="F156" s="31">
        <f>ROUND(Tabla13[[#This Row],[CANTIDAD TOTAL]]/4,0)</f>
        <v>4</v>
      </c>
      <c r="G156" s="31">
        <f>Tabla13[[#This Row],[CANTIDAD TOTAL]]-Tabla13[[#This Row],[PRIMER TRIMESTRE]]-Tabla13[[#This Row],[SEGUNDO TRIMESTRE]]-Tabla13[[#This Row],[TERCER TRIMESTRE]]</f>
        <v>3</v>
      </c>
      <c r="H156" s="31">
        <v>15</v>
      </c>
      <c r="I156" s="32">
        <v>337.45</v>
      </c>
      <c r="J156" s="32">
        <f>Tabla13[[#This Row],[CANTIDAD TOTAL]]*Tabla13[[#This Row],[PRECIO UNITARIO ESTIMADO]]</f>
        <v>5061.75</v>
      </c>
      <c r="K156" s="40"/>
      <c r="L156" s="37" t="s">
        <v>35</v>
      </c>
      <c r="M156" s="26" t="s">
        <v>1709</v>
      </c>
      <c r="N156" s="32"/>
      <c r="O156" s="64" t="s">
        <v>1213</v>
      </c>
      <c r="P156" s="65"/>
      <c r="Q156" s="79" t="s">
        <v>1229</v>
      </c>
      <c r="R156" s="83">
        <v>146</v>
      </c>
      <c r="U156" s="29"/>
      <c r="X156" s="30"/>
    </row>
    <row r="157" spans="1:24" x14ac:dyDescent="0.25">
      <c r="A157" s="44" t="s">
        <v>402</v>
      </c>
      <c r="B157" s="30" t="s">
        <v>949</v>
      </c>
      <c r="C157" s="37" t="s">
        <v>24</v>
      </c>
      <c r="D157" s="31">
        <f>ROUND(Tabla13[[#This Row],[CANTIDAD TOTAL]]/4,0)</f>
        <v>1</v>
      </c>
      <c r="E157" s="31">
        <f>ROUND(Tabla13[[#This Row],[CANTIDAD TOTAL]]/4,0)</f>
        <v>1</v>
      </c>
      <c r="F157" s="31">
        <f>ROUND(Tabla13[[#This Row],[CANTIDAD TOTAL]]/4,0)</f>
        <v>1</v>
      </c>
      <c r="G157" s="31">
        <f>Tabla13[[#This Row],[CANTIDAD TOTAL]]-Tabla13[[#This Row],[PRIMER TRIMESTRE]]-Tabla13[[#This Row],[SEGUNDO TRIMESTRE]]-Tabla13[[#This Row],[TERCER TRIMESTRE]]</f>
        <v>0</v>
      </c>
      <c r="H157" s="31">
        <v>3</v>
      </c>
      <c r="I157" s="32">
        <v>112.52</v>
      </c>
      <c r="J157" s="32">
        <f>Tabla13[[#This Row],[CANTIDAD TOTAL]]*Tabla13[[#This Row],[PRECIO UNITARIO ESTIMADO]]</f>
        <v>337.56</v>
      </c>
      <c r="K157" s="40"/>
      <c r="L157" s="37" t="s">
        <v>35</v>
      </c>
      <c r="M157" s="26" t="s">
        <v>1709</v>
      </c>
      <c r="N157" s="32"/>
      <c r="O157" s="64" t="s">
        <v>1213</v>
      </c>
      <c r="P157" s="65"/>
      <c r="Q157" s="79" t="s">
        <v>1229</v>
      </c>
      <c r="R157" s="83">
        <v>147</v>
      </c>
      <c r="U157" s="29"/>
      <c r="X157" s="30"/>
    </row>
    <row r="158" spans="1:24" x14ac:dyDescent="0.25">
      <c r="A158" s="44" t="s">
        <v>402</v>
      </c>
      <c r="B158" s="30" t="s">
        <v>950</v>
      </c>
      <c r="C158" s="37" t="s">
        <v>24</v>
      </c>
      <c r="D158" s="31">
        <f>ROUND(Tabla13[[#This Row],[CANTIDAD TOTAL]]/4,0)</f>
        <v>3</v>
      </c>
      <c r="E158" s="31">
        <f>ROUND(Tabla13[[#This Row],[CANTIDAD TOTAL]]/4,0)</f>
        <v>3</v>
      </c>
      <c r="F158" s="31">
        <f>ROUND(Tabla13[[#This Row],[CANTIDAD TOTAL]]/4,0)</f>
        <v>3</v>
      </c>
      <c r="G158" s="31">
        <f>Tabla13[[#This Row],[CANTIDAD TOTAL]]-Tabla13[[#This Row],[PRIMER TRIMESTRE]]-Tabla13[[#This Row],[SEGUNDO TRIMESTRE]]-Tabla13[[#This Row],[TERCER TRIMESTRE]]</f>
        <v>3</v>
      </c>
      <c r="H158" s="31">
        <v>12</v>
      </c>
      <c r="I158" s="32">
        <v>182.7</v>
      </c>
      <c r="J158" s="32">
        <f>Tabla13[[#This Row],[CANTIDAD TOTAL]]*Tabla13[[#This Row],[PRECIO UNITARIO ESTIMADO]]</f>
        <v>2192.3999999999996</v>
      </c>
      <c r="K158" s="40"/>
      <c r="L158" s="37" t="s">
        <v>35</v>
      </c>
      <c r="M158" s="26" t="s">
        <v>1709</v>
      </c>
      <c r="N158" s="32"/>
      <c r="O158" s="64" t="s">
        <v>1213</v>
      </c>
      <c r="P158" s="65"/>
      <c r="Q158" s="79" t="s">
        <v>1229</v>
      </c>
      <c r="R158" s="83">
        <v>148</v>
      </c>
      <c r="U158" s="29"/>
      <c r="X158" s="30"/>
    </row>
    <row r="159" spans="1:24" x14ac:dyDescent="0.25">
      <c r="A159" s="44" t="s">
        <v>402</v>
      </c>
      <c r="B159" s="30" t="s">
        <v>951</v>
      </c>
      <c r="C159" s="37" t="s">
        <v>24</v>
      </c>
      <c r="D159" s="31">
        <f>ROUND(Tabla13[[#This Row],[CANTIDAD TOTAL]]/4,0)</f>
        <v>13</v>
      </c>
      <c r="E159" s="31">
        <f>ROUND(Tabla13[[#This Row],[CANTIDAD TOTAL]]/4,0)</f>
        <v>13</v>
      </c>
      <c r="F159" s="31">
        <f>ROUND(Tabla13[[#This Row],[CANTIDAD TOTAL]]/4,0)</f>
        <v>13</v>
      </c>
      <c r="G159" s="31">
        <f>Tabla13[[#This Row],[CANTIDAD TOTAL]]-Tabla13[[#This Row],[PRIMER TRIMESTRE]]-Tabla13[[#This Row],[SEGUNDO TRIMESTRE]]-Tabla13[[#This Row],[TERCER TRIMESTRE]]</f>
        <v>11</v>
      </c>
      <c r="H159" s="31">
        <v>50</v>
      </c>
      <c r="I159" s="32">
        <v>43.65</v>
      </c>
      <c r="J159" s="32">
        <f>Tabla13[[#This Row],[CANTIDAD TOTAL]]*Tabla13[[#This Row],[PRECIO UNITARIO ESTIMADO]]</f>
        <v>2182.5</v>
      </c>
      <c r="K159" s="40"/>
      <c r="L159" s="37" t="s">
        <v>35</v>
      </c>
      <c r="M159" s="26" t="s">
        <v>1709</v>
      </c>
      <c r="N159" s="32"/>
      <c r="O159" s="64" t="s">
        <v>1213</v>
      </c>
      <c r="P159" s="65"/>
      <c r="Q159" s="79" t="s">
        <v>1229</v>
      </c>
      <c r="R159" s="83">
        <v>149</v>
      </c>
      <c r="U159" s="29"/>
      <c r="X159" s="30"/>
    </row>
    <row r="160" spans="1:24" x14ac:dyDescent="0.25">
      <c r="A160" s="44" t="s">
        <v>402</v>
      </c>
      <c r="B160" s="30" t="s">
        <v>952</v>
      </c>
      <c r="C160" s="37" t="s">
        <v>24</v>
      </c>
      <c r="D160" s="31">
        <f>ROUND(Tabla13[[#This Row],[CANTIDAD TOTAL]]/4,0)</f>
        <v>13</v>
      </c>
      <c r="E160" s="31">
        <f>ROUND(Tabla13[[#This Row],[CANTIDAD TOTAL]]/4,0)</f>
        <v>13</v>
      </c>
      <c r="F160" s="31">
        <f>ROUND(Tabla13[[#This Row],[CANTIDAD TOTAL]]/4,0)</f>
        <v>13</v>
      </c>
      <c r="G160" s="31">
        <f>Tabla13[[#This Row],[CANTIDAD TOTAL]]-Tabla13[[#This Row],[PRIMER TRIMESTRE]]-Tabla13[[#This Row],[SEGUNDO TRIMESTRE]]-Tabla13[[#This Row],[TERCER TRIMESTRE]]</f>
        <v>11</v>
      </c>
      <c r="H160" s="31">
        <v>50</v>
      </c>
      <c r="I160" s="32">
        <v>38</v>
      </c>
      <c r="J160" s="32">
        <f>Tabla13[[#This Row],[CANTIDAD TOTAL]]*Tabla13[[#This Row],[PRECIO UNITARIO ESTIMADO]]</f>
        <v>1900</v>
      </c>
      <c r="K160" s="40"/>
      <c r="L160" s="37" t="s">
        <v>35</v>
      </c>
      <c r="M160" s="26" t="s">
        <v>1709</v>
      </c>
      <c r="N160" s="32"/>
      <c r="O160" s="64" t="s">
        <v>1213</v>
      </c>
      <c r="P160" s="65"/>
      <c r="Q160" s="79" t="s">
        <v>1229</v>
      </c>
      <c r="R160" s="83">
        <v>150</v>
      </c>
      <c r="U160" s="29"/>
      <c r="X160" s="30"/>
    </row>
    <row r="161" spans="1:24" x14ac:dyDescent="0.25">
      <c r="A161" s="44" t="s">
        <v>402</v>
      </c>
      <c r="B161" s="30" t="s">
        <v>953</v>
      </c>
      <c r="C161" s="37" t="s">
        <v>24</v>
      </c>
      <c r="D161" s="31">
        <f>ROUND(Tabla13[[#This Row],[CANTIDAD TOTAL]]/4,0)</f>
        <v>13</v>
      </c>
      <c r="E161" s="31">
        <f>ROUND(Tabla13[[#This Row],[CANTIDAD TOTAL]]/4,0)</f>
        <v>13</v>
      </c>
      <c r="F161" s="31">
        <f>ROUND(Tabla13[[#This Row],[CANTIDAD TOTAL]]/4,0)</f>
        <v>13</v>
      </c>
      <c r="G161" s="31">
        <f>Tabla13[[#This Row],[CANTIDAD TOTAL]]-Tabla13[[#This Row],[PRIMER TRIMESTRE]]-Tabla13[[#This Row],[SEGUNDO TRIMESTRE]]-Tabla13[[#This Row],[TERCER TRIMESTRE]]</f>
        <v>11</v>
      </c>
      <c r="H161" s="31">
        <v>50</v>
      </c>
      <c r="I161" s="32">
        <v>157.76</v>
      </c>
      <c r="J161" s="32">
        <f>Tabla13[[#This Row],[CANTIDAD TOTAL]]*Tabla13[[#This Row],[PRECIO UNITARIO ESTIMADO]]</f>
        <v>7888</v>
      </c>
      <c r="K161" s="40"/>
      <c r="L161" s="37" t="s">
        <v>35</v>
      </c>
      <c r="M161" s="26" t="s">
        <v>1709</v>
      </c>
      <c r="N161" s="32"/>
      <c r="O161" s="64" t="s">
        <v>1213</v>
      </c>
      <c r="P161" s="65"/>
      <c r="Q161" s="79" t="s">
        <v>1229</v>
      </c>
      <c r="R161" s="83">
        <v>151</v>
      </c>
      <c r="U161" s="29"/>
      <c r="X161" s="30"/>
    </row>
    <row r="162" spans="1:24" x14ac:dyDescent="0.25">
      <c r="A162" s="44" t="s">
        <v>402</v>
      </c>
      <c r="B162" s="30" t="s">
        <v>954</v>
      </c>
      <c r="C162" s="37" t="s">
        <v>24</v>
      </c>
      <c r="D162" s="31">
        <f>ROUND(Tabla13[[#This Row],[CANTIDAD TOTAL]]/4,0)</f>
        <v>6</v>
      </c>
      <c r="E162" s="31">
        <f>ROUND(Tabla13[[#This Row],[CANTIDAD TOTAL]]/4,0)</f>
        <v>6</v>
      </c>
      <c r="F162" s="31">
        <f>ROUND(Tabla13[[#This Row],[CANTIDAD TOTAL]]/4,0)</f>
        <v>6</v>
      </c>
      <c r="G162" s="31">
        <f>Tabla13[[#This Row],[CANTIDAD TOTAL]]-Tabla13[[#This Row],[PRIMER TRIMESTRE]]-Tabla13[[#This Row],[SEGUNDO TRIMESTRE]]-Tabla13[[#This Row],[TERCER TRIMESTRE]]</f>
        <v>7</v>
      </c>
      <c r="H162" s="31">
        <v>25</v>
      </c>
      <c r="I162" s="32">
        <v>793</v>
      </c>
      <c r="J162" s="32">
        <f>Tabla13[[#This Row],[CANTIDAD TOTAL]]*Tabla13[[#This Row],[PRECIO UNITARIO ESTIMADO]]</f>
        <v>19825</v>
      </c>
      <c r="K162" s="40"/>
      <c r="L162" s="37" t="s">
        <v>35</v>
      </c>
      <c r="M162" s="26" t="s">
        <v>1709</v>
      </c>
      <c r="N162" s="32"/>
      <c r="O162" s="64" t="s">
        <v>1213</v>
      </c>
      <c r="P162" s="65"/>
      <c r="Q162" s="79" t="s">
        <v>1229</v>
      </c>
      <c r="R162" s="83">
        <v>152</v>
      </c>
      <c r="U162" s="29"/>
      <c r="X162" s="30"/>
    </row>
    <row r="163" spans="1:24" x14ac:dyDescent="0.25">
      <c r="A163" s="44" t="s">
        <v>402</v>
      </c>
      <c r="B163" s="30" t="s">
        <v>955</v>
      </c>
      <c r="C163" s="37" t="s">
        <v>24</v>
      </c>
      <c r="D163" s="31">
        <v>2</v>
      </c>
      <c r="E163" s="31">
        <v>0</v>
      </c>
      <c r="F163" s="31">
        <v>0</v>
      </c>
      <c r="G163" s="31">
        <f>Tabla13[[#This Row],[CANTIDAD TOTAL]]-Tabla13[[#This Row],[PRIMER TRIMESTRE]]-Tabla13[[#This Row],[SEGUNDO TRIMESTRE]]-Tabla13[[#This Row],[TERCER TRIMESTRE]]</f>
        <v>0</v>
      </c>
      <c r="H163" s="31">
        <v>2</v>
      </c>
      <c r="I163" s="32">
        <v>2</v>
      </c>
      <c r="J163" s="32">
        <f>Tabla13[[#This Row],[CANTIDAD TOTAL]]*Tabla13[[#This Row],[PRECIO UNITARIO ESTIMADO]]</f>
        <v>4</v>
      </c>
      <c r="K163" s="40"/>
      <c r="L163" s="37" t="s">
        <v>35</v>
      </c>
      <c r="M163" s="26" t="s">
        <v>1709</v>
      </c>
      <c r="N163" s="32"/>
      <c r="O163" s="64" t="s">
        <v>1213</v>
      </c>
      <c r="P163" s="65"/>
      <c r="Q163" s="79" t="s">
        <v>1229</v>
      </c>
      <c r="R163" s="83">
        <v>153</v>
      </c>
      <c r="U163" s="29"/>
      <c r="X163" s="30"/>
    </row>
    <row r="164" spans="1:24" x14ac:dyDescent="0.25">
      <c r="A164" s="44" t="s">
        <v>402</v>
      </c>
      <c r="B164" s="30" t="s">
        <v>956</v>
      </c>
      <c r="C164" s="37" t="s">
        <v>24</v>
      </c>
      <c r="D164" s="31">
        <v>2</v>
      </c>
      <c r="E164" s="31">
        <v>0</v>
      </c>
      <c r="F164" s="31">
        <v>0</v>
      </c>
      <c r="G164" s="31">
        <f>Tabla13[[#This Row],[CANTIDAD TOTAL]]-Tabla13[[#This Row],[PRIMER TRIMESTRE]]-Tabla13[[#This Row],[SEGUNDO TRIMESTRE]]-Tabla13[[#This Row],[TERCER TRIMESTRE]]</f>
        <v>0</v>
      </c>
      <c r="H164" s="31">
        <v>2</v>
      </c>
      <c r="I164" s="32">
        <v>400</v>
      </c>
      <c r="J164" s="32">
        <f>Tabla13[[#This Row],[CANTIDAD TOTAL]]*Tabla13[[#This Row],[PRECIO UNITARIO ESTIMADO]]</f>
        <v>800</v>
      </c>
      <c r="K164" s="40"/>
      <c r="L164" s="37" t="s">
        <v>35</v>
      </c>
      <c r="M164" s="26" t="s">
        <v>1709</v>
      </c>
      <c r="N164" s="32"/>
      <c r="O164" s="64" t="s">
        <v>1213</v>
      </c>
      <c r="P164" s="65"/>
      <c r="Q164" s="79" t="s">
        <v>1229</v>
      </c>
      <c r="R164" s="83">
        <v>154</v>
      </c>
      <c r="U164" s="29"/>
      <c r="X164" s="30"/>
    </row>
    <row r="165" spans="1:24" x14ac:dyDescent="0.25">
      <c r="A165" s="44" t="s">
        <v>402</v>
      </c>
      <c r="B165" s="30" t="s">
        <v>957</v>
      </c>
      <c r="C165" s="37" t="s">
        <v>24</v>
      </c>
      <c r="D165" s="31">
        <f>ROUND(Tabla13[[#This Row],[CANTIDAD TOTAL]]/4,0)</f>
        <v>25</v>
      </c>
      <c r="E165" s="31">
        <f>ROUND(Tabla13[[#This Row],[CANTIDAD TOTAL]]/4,0)</f>
        <v>25</v>
      </c>
      <c r="F165" s="31">
        <f>ROUND(Tabla13[[#This Row],[CANTIDAD TOTAL]]/4,0)</f>
        <v>25</v>
      </c>
      <c r="G165" s="31">
        <f>Tabla13[[#This Row],[CANTIDAD TOTAL]]-Tabla13[[#This Row],[PRIMER TRIMESTRE]]-Tabla13[[#This Row],[SEGUNDO TRIMESTRE]]-Tabla13[[#This Row],[TERCER TRIMESTRE]]</f>
        <v>25</v>
      </c>
      <c r="H165" s="31">
        <v>100</v>
      </c>
      <c r="I165" s="32">
        <v>13.28</v>
      </c>
      <c r="J165" s="32">
        <f>Tabla13[[#This Row],[CANTIDAD TOTAL]]*Tabla13[[#This Row],[PRECIO UNITARIO ESTIMADO]]</f>
        <v>1328</v>
      </c>
      <c r="K165" s="40"/>
      <c r="L165" s="37" t="s">
        <v>35</v>
      </c>
      <c r="M165" s="26" t="s">
        <v>1709</v>
      </c>
      <c r="N165" s="32"/>
      <c r="O165" s="64" t="s">
        <v>1213</v>
      </c>
      <c r="P165" s="65"/>
      <c r="Q165" s="79" t="s">
        <v>1229</v>
      </c>
      <c r="R165" s="83">
        <v>155</v>
      </c>
      <c r="U165" s="29"/>
      <c r="X165" s="30"/>
    </row>
    <row r="166" spans="1:24" x14ac:dyDescent="0.25">
      <c r="A166" s="44" t="s">
        <v>402</v>
      </c>
      <c r="B166" s="30" t="s">
        <v>958</v>
      </c>
      <c r="C166" s="37" t="s">
        <v>24</v>
      </c>
      <c r="D166" s="31">
        <f>ROUND(Tabla13[[#This Row],[CANTIDAD TOTAL]]/4,0)</f>
        <v>25</v>
      </c>
      <c r="E166" s="31">
        <f>ROUND(Tabla13[[#This Row],[CANTIDAD TOTAL]]/4,0)</f>
        <v>25</v>
      </c>
      <c r="F166" s="31">
        <f>ROUND(Tabla13[[#This Row],[CANTIDAD TOTAL]]/4,0)</f>
        <v>25</v>
      </c>
      <c r="G166" s="31">
        <f>Tabla13[[#This Row],[CANTIDAD TOTAL]]-Tabla13[[#This Row],[PRIMER TRIMESTRE]]-Tabla13[[#This Row],[SEGUNDO TRIMESTRE]]-Tabla13[[#This Row],[TERCER TRIMESTRE]]</f>
        <v>25</v>
      </c>
      <c r="H166" s="31">
        <v>100</v>
      </c>
      <c r="I166" s="32">
        <v>23</v>
      </c>
      <c r="J166" s="32">
        <f>Tabla13[[#This Row],[CANTIDAD TOTAL]]*Tabla13[[#This Row],[PRECIO UNITARIO ESTIMADO]]</f>
        <v>2300</v>
      </c>
      <c r="K166" s="40"/>
      <c r="L166" s="37" t="s">
        <v>35</v>
      </c>
      <c r="M166" s="26" t="s">
        <v>1709</v>
      </c>
      <c r="N166" s="32"/>
      <c r="O166" s="64" t="s">
        <v>1213</v>
      </c>
      <c r="P166" s="65"/>
      <c r="Q166" s="79" t="s">
        <v>1229</v>
      </c>
      <c r="R166" s="83">
        <v>156</v>
      </c>
      <c r="U166" s="29"/>
      <c r="X166" s="30"/>
    </row>
    <row r="167" spans="1:24" x14ac:dyDescent="0.25">
      <c r="A167" s="44" t="s">
        <v>402</v>
      </c>
      <c r="B167" s="30" t="s">
        <v>959</v>
      </c>
      <c r="C167" s="37" t="s">
        <v>24</v>
      </c>
      <c r="D167" s="31">
        <f>ROUND(Tabla13[[#This Row],[CANTIDAD TOTAL]]/4,0)</f>
        <v>21</v>
      </c>
      <c r="E167" s="31">
        <f>ROUND(Tabla13[[#This Row],[CANTIDAD TOTAL]]/4,0)</f>
        <v>21</v>
      </c>
      <c r="F167" s="31">
        <f>ROUND(Tabla13[[#This Row],[CANTIDAD TOTAL]]/4,0)</f>
        <v>21</v>
      </c>
      <c r="G167" s="31">
        <f>Tabla13[[#This Row],[CANTIDAD TOTAL]]-Tabla13[[#This Row],[PRIMER TRIMESTRE]]-Tabla13[[#This Row],[SEGUNDO TRIMESTRE]]-Tabla13[[#This Row],[TERCER TRIMESTRE]]</f>
        <v>22</v>
      </c>
      <c r="H167" s="31">
        <v>85</v>
      </c>
      <c r="I167" s="32">
        <v>51.042999999999999</v>
      </c>
      <c r="J167" s="32">
        <f>Tabla13[[#This Row],[CANTIDAD TOTAL]]*Tabla13[[#This Row],[PRECIO UNITARIO ESTIMADO]]</f>
        <v>4338.6549999999997</v>
      </c>
      <c r="K167" s="40"/>
      <c r="L167" s="37" t="s">
        <v>35</v>
      </c>
      <c r="M167" s="26" t="s">
        <v>1709</v>
      </c>
      <c r="N167" s="32"/>
      <c r="O167" s="64" t="s">
        <v>1213</v>
      </c>
      <c r="P167" s="65"/>
      <c r="Q167" s="79" t="s">
        <v>1229</v>
      </c>
      <c r="R167" s="83">
        <v>157</v>
      </c>
      <c r="U167" s="29"/>
      <c r="X167" s="30"/>
    </row>
    <row r="168" spans="1:24" x14ac:dyDescent="0.25">
      <c r="A168" s="44" t="s">
        <v>402</v>
      </c>
      <c r="B168" s="30" t="s">
        <v>960</v>
      </c>
      <c r="C168" s="37" t="s">
        <v>24</v>
      </c>
      <c r="D168" s="31">
        <f>ROUND(Tabla13[[#This Row],[CANTIDAD TOTAL]]/4,0)</f>
        <v>1</v>
      </c>
      <c r="E168" s="31">
        <f>ROUND(Tabla13[[#This Row],[CANTIDAD TOTAL]]/4,0)</f>
        <v>1</v>
      </c>
      <c r="F168" s="31">
        <f>ROUND(Tabla13[[#This Row],[CANTIDAD TOTAL]]/4,0)</f>
        <v>1</v>
      </c>
      <c r="G168" s="31">
        <f>Tabla13[[#This Row],[CANTIDAD TOTAL]]-Tabla13[[#This Row],[PRIMER TRIMESTRE]]-Tabla13[[#This Row],[SEGUNDO TRIMESTRE]]-Tabla13[[#This Row],[TERCER TRIMESTRE]]</f>
        <v>2</v>
      </c>
      <c r="H168" s="31">
        <v>5</v>
      </c>
      <c r="I168" s="32">
        <v>416.38</v>
      </c>
      <c r="J168" s="32">
        <f>Tabla13[[#This Row],[CANTIDAD TOTAL]]*Tabla13[[#This Row],[PRECIO UNITARIO ESTIMADO]]</f>
        <v>2081.9</v>
      </c>
      <c r="K168" s="40"/>
      <c r="L168" s="37" t="s">
        <v>35</v>
      </c>
      <c r="M168" s="26" t="s">
        <v>1709</v>
      </c>
      <c r="N168" s="32"/>
      <c r="O168" s="64" t="s">
        <v>1213</v>
      </c>
      <c r="P168" s="65"/>
      <c r="Q168" s="79" t="s">
        <v>1229</v>
      </c>
      <c r="R168" s="83">
        <v>158</v>
      </c>
      <c r="U168" s="29"/>
      <c r="X168" s="30"/>
    </row>
    <row r="169" spans="1:24" x14ac:dyDescent="0.25">
      <c r="A169" s="44" t="s">
        <v>402</v>
      </c>
      <c r="B169" s="30" t="s">
        <v>961</v>
      </c>
      <c r="C169" s="37" t="s">
        <v>24</v>
      </c>
      <c r="D169" s="31">
        <f>ROUND(Tabla13[[#This Row],[CANTIDAD TOTAL]]/4,0)</f>
        <v>1</v>
      </c>
      <c r="E169" s="31">
        <f>ROUND(Tabla13[[#This Row],[CANTIDAD TOTAL]]/4,0)</f>
        <v>1</v>
      </c>
      <c r="F169" s="31">
        <f>ROUND(Tabla13[[#This Row],[CANTIDAD TOTAL]]/4,0)</f>
        <v>1</v>
      </c>
      <c r="G169" s="31">
        <f>Tabla13[[#This Row],[CANTIDAD TOTAL]]-Tabla13[[#This Row],[PRIMER TRIMESTRE]]-Tabla13[[#This Row],[SEGUNDO TRIMESTRE]]-Tabla13[[#This Row],[TERCER TRIMESTRE]]</f>
        <v>2</v>
      </c>
      <c r="H169" s="31">
        <v>5</v>
      </c>
      <c r="I169" s="32">
        <v>112.52</v>
      </c>
      <c r="J169" s="32">
        <f>Tabla13[[#This Row],[CANTIDAD TOTAL]]*Tabla13[[#This Row],[PRECIO UNITARIO ESTIMADO]]</f>
        <v>562.6</v>
      </c>
      <c r="K169" s="40"/>
      <c r="L169" s="37" t="s">
        <v>35</v>
      </c>
      <c r="M169" s="26" t="s">
        <v>1709</v>
      </c>
      <c r="N169" s="32"/>
      <c r="O169" s="64" t="s">
        <v>1213</v>
      </c>
      <c r="P169" s="65"/>
      <c r="Q169" s="79" t="s">
        <v>1229</v>
      </c>
      <c r="R169" s="83">
        <v>159</v>
      </c>
      <c r="U169" s="29"/>
      <c r="X169" s="30"/>
    </row>
    <row r="170" spans="1:24" x14ac:dyDescent="0.25">
      <c r="A170" s="44" t="s">
        <v>402</v>
      </c>
      <c r="B170" s="30" t="s">
        <v>987</v>
      </c>
      <c r="C170" s="37" t="s">
        <v>24</v>
      </c>
      <c r="D170" s="31">
        <f>ROUND(Tabla13[[#This Row],[CANTIDAD TOTAL]]/4,0)</f>
        <v>0</v>
      </c>
      <c r="E170" s="31">
        <f>ROUND(Tabla13[[#This Row],[CANTIDAD TOTAL]]/4,0)</f>
        <v>0</v>
      </c>
      <c r="F170" s="31">
        <f>ROUND(Tabla13[[#This Row],[CANTIDAD TOTAL]]/4,0)</f>
        <v>0</v>
      </c>
      <c r="G170" s="31">
        <f>Tabla13[[#This Row],[CANTIDAD TOTAL]]-Tabla13[[#This Row],[PRIMER TRIMESTRE]]-Tabla13[[#This Row],[SEGUNDO TRIMESTRE]]-Tabla13[[#This Row],[TERCER TRIMESTRE]]</f>
        <v>1</v>
      </c>
      <c r="H170" s="31">
        <v>1</v>
      </c>
      <c r="I170" s="32">
        <v>50000</v>
      </c>
      <c r="J170" s="32">
        <f>Tabla13[[#This Row],[CANTIDAD TOTAL]]*Tabla13[[#This Row],[PRECIO UNITARIO ESTIMADO]]</f>
        <v>50000</v>
      </c>
      <c r="K170" s="40"/>
      <c r="L170" s="37" t="s">
        <v>35</v>
      </c>
      <c r="M170" s="26" t="s">
        <v>1709</v>
      </c>
      <c r="N170" s="32"/>
      <c r="O170" s="64" t="s">
        <v>1213</v>
      </c>
      <c r="P170" s="65"/>
      <c r="Q170" s="79" t="s">
        <v>1229</v>
      </c>
      <c r="R170" s="83">
        <v>160</v>
      </c>
      <c r="U170" s="29"/>
      <c r="X170" s="30"/>
    </row>
    <row r="171" spans="1:24" x14ac:dyDescent="0.25">
      <c r="A171" s="44" t="s">
        <v>402</v>
      </c>
      <c r="B171" s="30" t="s">
        <v>988</v>
      </c>
      <c r="C171" s="37" t="s">
        <v>24</v>
      </c>
      <c r="D171" s="31">
        <f>ROUND(Tabla13[[#This Row],[CANTIDAD TOTAL]]/4,0)</f>
        <v>6</v>
      </c>
      <c r="E171" s="31">
        <f>ROUND(Tabla13[[#This Row],[CANTIDAD TOTAL]]/4,0)</f>
        <v>6</v>
      </c>
      <c r="F171" s="31">
        <f>ROUND(Tabla13[[#This Row],[CANTIDAD TOTAL]]/4,0)</f>
        <v>6</v>
      </c>
      <c r="G171" s="31">
        <f>Tabla13[[#This Row],[CANTIDAD TOTAL]]-Tabla13[[#This Row],[PRIMER TRIMESTRE]]-Tabla13[[#This Row],[SEGUNDO TRIMESTRE]]-Tabla13[[#This Row],[TERCER TRIMESTRE]]</f>
        <v>7</v>
      </c>
      <c r="H171" s="31">
        <v>25</v>
      </c>
      <c r="I171" s="32">
        <v>2860</v>
      </c>
      <c r="J171" s="32">
        <f>Tabla13[[#This Row],[CANTIDAD TOTAL]]*Tabla13[[#This Row],[PRECIO UNITARIO ESTIMADO]]</f>
        <v>71500</v>
      </c>
      <c r="K171" s="40"/>
      <c r="L171" s="37" t="s">
        <v>35</v>
      </c>
      <c r="M171" s="26" t="s">
        <v>1709</v>
      </c>
      <c r="N171" s="32"/>
      <c r="O171" s="64" t="s">
        <v>1213</v>
      </c>
      <c r="P171" s="65"/>
      <c r="Q171" s="79" t="s">
        <v>1229</v>
      </c>
      <c r="R171" s="83">
        <v>161</v>
      </c>
      <c r="U171" s="29"/>
      <c r="X171" s="30"/>
    </row>
    <row r="172" spans="1:24" x14ac:dyDescent="0.25">
      <c r="A172" s="44" t="s">
        <v>402</v>
      </c>
      <c r="B172" s="30" t="s">
        <v>989</v>
      </c>
      <c r="C172" s="37" t="s">
        <v>24</v>
      </c>
      <c r="D172" s="31">
        <f>ROUND(Tabla13[[#This Row],[CANTIDAD TOTAL]]/4,0)</f>
        <v>15</v>
      </c>
      <c r="E172" s="31">
        <f>ROUND(Tabla13[[#This Row],[CANTIDAD TOTAL]]/4,0)</f>
        <v>15</v>
      </c>
      <c r="F172" s="31">
        <f>ROUND(Tabla13[[#This Row],[CANTIDAD TOTAL]]/4,0)</f>
        <v>15</v>
      </c>
      <c r="G172" s="31">
        <f>Tabla13[[#This Row],[CANTIDAD TOTAL]]-Tabla13[[#This Row],[PRIMER TRIMESTRE]]-Tabla13[[#This Row],[SEGUNDO TRIMESTRE]]-Tabla13[[#This Row],[TERCER TRIMESTRE]]</f>
        <v>15</v>
      </c>
      <c r="H172" s="31">
        <v>60</v>
      </c>
      <c r="I172" s="32">
        <v>11.6</v>
      </c>
      <c r="J172" s="32">
        <f>Tabla13[[#This Row],[CANTIDAD TOTAL]]*Tabla13[[#This Row],[PRECIO UNITARIO ESTIMADO]]</f>
        <v>696</v>
      </c>
      <c r="K172" s="40"/>
      <c r="L172" s="37" t="s">
        <v>35</v>
      </c>
      <c r="M172" s="26" t="s">
        <v>1709</v>
      </c>
      <c r="N172" s="32"/>
      <c r="O172" s="64" t="s">
        <v>1213</v>
      </c>
      <c r="P172" s="65"/>
      <c r="Q172" s="79" t="s">
        <v>1229</v>
      </c>
      <c r="R172" s="83">
        <v>162</v>
      </c>
      <c r="U172" s="29"/>
      <c r="X172" s="30"/>
    </row>
    <row r="173" spans="1:24" x14ac:dyDescent="0.25">
      <c r="A173" s="44" t="s">
        <v>402</v>
      </c>
      <c r="B173" s="30" t="s">
        <v>990</v>
      </c>
      <c r="C173" s="37" t="s">
        <v>24</v>
      </c>
      <c r="D173" s="31">
        <f>ROUND(Tabla13[[#This Row],[CANTIDAD TOTAL]]/4,0)</f>
        <v>15</v>
      </c>
      <c r="E173" s="31">
        <f>ROUND(Tabla13[[#This Row],[CANTIDAD TOTAL]]/4,0)</f>
        <v>15</v>
      </c>
      <c r="F173" s="31">
        <f>ROUND(Tabla13[[#This Row],[CANTIDAD TOTAL]]/4,0)</f>
        <v>15</v>
      </c>
      <c r="G173" s="31">
        <f>Tabla13[[#This Row],[CANTIDAD TOTAL]]-Tabla13[[#This Row],[PRIMER TRIMESTRE]]-Tabla13[[#This Row],[SEGUNDO TRIMESTRE]]-Tabla13[[#This Row],[TERCER TRIMESTRE]]</f>
        <v>15</v>
      </c>
      <c r="H173" s="31">
        <v>60</v>
      </c>
      <c r="I173" s="32">
        <v>5.8</v>
      </c>
      <c r="J173" s="32">
        <f>Tabla13[[#This Row],[CANTIDAD TOTAL]]*Tabla13[[#This Row],[PRECIO UNITARIO ESTIMADO]]</f>
        <v>348</v>
      </c>
      <c r="K173" s="40"/>
      <c r="L173" s="37" t="s">
        <v>35</v>
      </c>
      <c r="M173" s="26" t="s">
        <v>1709</v>
      </c>
      <c r="N173" s="32"/>
      <c r="O173" s="64" t="s">
        <v>1213</v>
      </c>
      <c r="P173" s="65"/>
      <c r="Q173" s="79" t="s">
        <v>1229</v>
      </c>
      <c r="R173" s="83">
        <v>163</v>
      </c>
      <c r="U173" s="29"/>
      <c r="X173" s="30"/>
    </row>
    <row r="174" spans="1:24" x14ac:dyDescent="0.25">
      <c r="A174" s="44" t="s">
        <v>402</v>
      </c>
      <c r="B174" s="30" t="s">
        <v>991</v>
      </c>
      <c r="C174" s="37" t="s">
        <v>24</v>
      </c>
      <c r="D174" s="31">
        <f>ROUND(Tabla13[[#This Row],[CANTIDAD TOTAL]]/4,0)</f>
        <v>120</v>
      </c>
      <c r="E174" s="31">
        <f>ROUND(Tabla13[[#This Row],[CANTIDAD TOTAL]]/4,0)</f>
        <v>120</v>
      </c>
      <c r="F174" s="31">
        <f>ROUND(Tabla13[[#This Row],[CANTIDAD TOTAL]]/4,0)</f>
        <v>120</v>
      </c>
      <c r="G174" s="31">
        <f>Tabla13[[#This Row],[CANTIDAD TOTAL]]-Tabla13[[#This Row],[PRIMER TRIMESTRE]]-Tabla13[[#This Row],[SEGUNDO TRIMESTRE]]-Tabla13[[#This Row],[TERCER TRIMESTRE]]</f>
        <v>120</v>
      </c>
      <c r="H174" s="31">
        <v>480</v>
      </c>
      <c r="I174" s="32">
        <v>5.8</v>
      </c>
      <c r="J174" s="32">
        <f>Tabla13[[#This Row],[CANTIDAD TOTAL]]*Tabla13[[#This Row],[PRECIO UNITARIO ESTIMADO]]</f>
        <v>2784</v>
      </c>
      <c r="K174" s="40"/>
      <c r="L174" s="37" t="s">
        <v>35</v>
      </c>
      <c r="M174" s="26" t="s">
        <v>1709</v>
      </c>
      <c r="N174" s="32"/>
      <c r="O174" s="64" t="s">
        <v>1213</v>
      </c>
      <c r="P174" s="65"/>
      <c r="Q174" s="79" t="s">
        <v>1229</v>
      </c>
      <c r="R174" s="83">
        <v>164</v>
      </c>
      <c r="U174" s="29"/>
      <c r="X174" s="30"/>
    </row>
    <row r="175" spans="1:24" x14ac:dyDescent="0.25">
      <c r="A175" s="44" t="s">
        <v>402</v>
      </c>
      <c r="B175" s="30" t="s">
        <v>992</v>
      </c>
      <c r="C175" s="37" t="s">
        <v>24</v>
      </c>
      <c r="D175" s="31">
        <f>ROUND(Tabla13[[#This Row],[CANTIDAD TOTAL]]/4,0)</f>
        <v>8</v>
      </c>
      <c r="E175" s="31">
        <f>ROUND(Tabla13[[#This Row],[CANTIDAD TOTAL]]/4,0)</f>
        <v>8</v>
      </c>
      <c r="F175" s="31">
        <f>ROUND(Tabla13[[#This Row],[CANTIDAD TOTAL]]/4,0)</f>
        <v>8</v>
      </c>
      <c r="G175" s="31">
        <f>Tabla13[[#This Row],[CANTIDAD TOTAL]]-Tabla13[[#This Row],[PRIMER TRIMESTRE]]-Tabla13[[#This Row],[SEGUNDO TRIMESTRE]]-Tabla13[[#This Row],[TERCER TRIMESTRE]]</f>
        <v>6</v>
      </c>
      <c r="H175" s="31">
        <v>30</v>
      </c>
      <c r="I175" s="32">
        <v>47.56</v>
      </c>
      <c r="J175" s="32">
        <f>Tabla13[[#This Row],[CANTIDAD TOTAL]]*Tabla13[[#This Row],[PRECIO UNITARIO ESTIMADO]]</f>
        <v>1426.8000000000002</v>
      </c>
      <c r="K175" s="40"/>
      <c r="L175" s="37" t="s">
        <v>35</v>
      </c>
      <c r="M175" s="26" t="s">
        <v>1709</v>
      </c>
      <c r="N175" s="32"/>
      <c r="O175" s="64" t="s">
        <v>1213</v>
      </c>
      <c r="P175" s="65"/>
      <c r="Q175" s="79" t="s">
        <v>1229</v>
      </c>
      <c r="R175" s="83">
        <v>165</v>
      </c>
      <c r="U175" s="29"/>
      <c r="X175" s="30"/>
    </row>
    <row r="176" spans="1:24" x14ac:dyDescent="0.25">
      <c r="A176" s="44" t="s">
        <v>402</v>
      </c>
      <c r="B176" s="30" t="s">
        <v>993</v>
      </c>
      <c r="C176" s="37" t="s">
        <v>24</v>
      </c>
      <c r="D176" s="31">
        <f>ROUND(Tabla13[[#This Row],[CANTIDAD TOTAL]]/4,0)</f>
        <v>4</v>
      </c>
      <c r="E176" s="31">
        <f>ROUND(Tabla13[[#This Row],[CANTIDAD TOTAL]]/4,0)</f>
        <v>4</v>
      </c>
      <c r="F176" s="31">
        <f>ROUND(Tabla13[[#This Row],[CANTIDAD TOTAL]]/4,0)</f>
        <v>4</v>
      </c>
      <c r="G176" s="31">
        <f>Tabla13[[#This Row],[CANTIDAD TOTAL]]-Tabla13[[#This Row],[PRIMER TRIMESTRE]]-Tabla13[[#This Row],[SEGUNDO TRIMESTRE]]-Tabla13[[#This Row],[TERCER TRIMESTRE]]</f>
        <v>3</v>
      </c>
      <c r="H176" s="31">
        <v>15</v>
      </c>
      <c r="I176" s="32">
        <v>96.28</v>
      </c>
      <c r="J176" s="32">
        <f>Tabla13[[#This Row],[CANTIDAD TOTAL]]*Tabla13[[#This Row],[PRECIO UNITARIO ESTIMADO]]</f>
        <v>1444.2</v>
      </c>
      <c r="K176" s="40"/>
      <c r="L176" s="37" t="s">
        <v>35</v>
      </c>
      <c r="M176" s="26" t="s">
        <v>1709</v>
      </c>
      <c r="N176" s="32"/>
      <c r="O176" s="64" t="s">
        <v>1213</v>
      </c>
      <c r="P176" s="65"/>
      <c r="Q176" s="79" t="s">
        <v>1229</v>
      </c>
      <c r="R176" s="83">
        <v>166</v>
      </c>
      <c r="U176" s="29"/>
      <c r="X176" s="30"/>
    </row>
    <row r="177" spans="1:24" x14ac:dyDescent="0.25">
      <c r="A177" s="44" t="s">
        <v>402</v>
      </c>
      <c r="B177" s="30" t="s">
        <v>994</v>
      </c>
      <c r="C177" s="37" t="s">
        <v>24</v>
      </c>
      <c r="D177" s="31">
        <f>ROUND(Tabla13[[#This Row],[CANTIDAD TOTAL]]/4,0)</f>
        <v>5</v>
      </c>
      <c r="E177" s="31">
        <f>ROUND(Tabla13[[#This Row],[CANTIDAD TOTAL]]/4,0)</f>
        <v>5</v>
      </c>
      <c r="F177" s="31">
        <f>ROUND(Tabla13[[#This Row],[CANTIDAD TOTAL]]/4,0)</f>
        <v>5</v>
      </c>
      <c r="G177" s="31">
        <f>Tabla13[[#This Row],[CANTIDAD TOTAL]]-Tabla13[[#This Row],[PRIMER TRIMESTRE]]-Tabla13[[#This Row],[SEGUNDO TRIMESTRE]]-Tabla13[[#This Row],[TERCER TRIMESTRE]]</f>
        <v>5</v>
      </c>
      <c r="H177" s="31">
        <v>20</v>
      </c>
      <c r="I177" s="32">
        <v>50</v>
      </c>
      <c r="J177" s="32">
        <f>Tabla13[[#This Row],[CANTIDAD TOTAL]]*Tabla13[[#This Row],[PRECIO UNITARIO ESTIMADO]]</f>
        <v>1000</v>
      </c>
      <c r="K177" s="40"/>
      <c r="L177" s="37" t="s">
        <v>35</v>
      </c>
      <c r="M177" s="26" t="s">
        <v>1709</v>
      </c>
      <c r="N177" s="32"/>
      <c r="O177" s="64" t="s">
        <v>1213</v>
      </c>
      <c r="P177" s="65"/>
      <c r="Q177" s="79" t="s">
        <v>1229</v>
      </c>
      <c r="R177" s="83">
        <v>167</v>
      </c>
      <c r="U177" s="29"/>
      <c r="X177" s="30"/>
    </row>
    <row r="178" spans="1:24" x14ac:dyDescent="0.25">
      <c r="A178" s="44" t="s">
        <v>402</v>
      </c>
      <c r="B178" s="30" t="s">
        <v>995</v>
      </c>
      <c r="C178" s="37" t="s">
        <v>24</v>
      </c>
      <c r="D178" s="31">
        <f>ROUND(Tabla13[[#This Row],[CANTIDAD TOTAL]]/4,0)</f>
        <v>8</v>
      </c>
      <c r="E178" s="31">
        <f>ROUND(Tabla13[[#This Row],[CANTIDAD TOTAL]]/4,0)</f>
        <v>8</v>
      </c>
      <c r="F178" s="31">
        <f>ROUND(Tabla13[[#This Row],[CANTIDAD TOTAL]]/4,0)</f>
        <v>8</v>
      </c>
      <c r="G178" s="31">
        <f>Tabla13[[#This Row],[CANTIDAD TOTAL]]-Tabla13[[#This Row],[PRIMER TRIMESTRE]]-Tabla13[[#This Row],[SEGUNDO TRIMESTRE]]-Tabla13[[#This Row],[TERCER TRIMESTRE]]</f>
        <v>6</v>
      </c>
      <c r="H178" s="31">
        <v>30</v>
      </c>
      <c r="I178" s="32">
        <v>371</v>
      </c>
      <c r="J178" s="32">
        <f>Tabla13[[#This Row],[CANTIDAD TOTAL]]*Tabla13[[#This Row],[PRECIO UNITARIO ESTIMADO]]</f>
        <v>11130</v>
      </c>
      <c r="K178" s="40"/>
      <c r="L178" s="37" t="s">
        <v>35</v>
      </c>
      <c r="M178" s="26" t="s">
        <v>1709</v>
      </c>
      <c r="N178" s="32"/>
      <c r="O178" s="64" t="s">
        <v>1213</v>
      </c>
      <c r="P178" s="65"/>
      <c r="Q178" s="79" t="s">
        <v>1229</v>
      </c>
      <c r="R178" s="83">
        <v>168</v>
      </c>
      <c r="U178" s="29"/>
      <c r="X178" s="30"/>
    </row>
    <row r="179" spans="1:24" x14ac:dyDescent="0.25">
      <c r="A179" s="44" t="s">
        <v>402</v>
      </c>
      <c r="B179" s="30" t="s">
        <v>996</v>
      </c>
      <c r="C179" s="37" t="s">
        <v>24</v>
      </c>
      <c r="D179" s="31">
        <f>ROUND(Tabla13[[#This Row],[CANTIDAD TOTAL]]/4,0)</f>
        <v>30</v>
      </c>
      <c r="E179" s="31">
        <f>ROUND(Tabla13[[#This Row],[CANTIDAD TOTAL]]/4,0)</f>
        <v>30</v>
      </c>
      <c r="F179" s="31">
        <f>ROUND(Tabla13[[#This Row],[CANTIDAD TOTAL]]/4,0)</f>
        <v>30</v>
      </c>
      <c r="G179" s="31">
        <f>Tabla13[[#This Row],[CANTIDAD TOTAL]]-Tabla13[[#This Row],[PRIMER TRIMESTRE]]-Tabla13[[#This Row],[SEGUNDO TRIMESTRE]]-Tabla13[[#This Row],[TERCER TRIMESTRE]]</f>
        <v>30</v>
      </c>
      <c r="H179" s="31">
        <v>120</v>
      </c>
      <c r="I179" s="32">
        <v>617</v>
      </c>
      <c r="J179" s="32">
        <f>Tabla13[[#This Row],[CANTIDAD TOTAL]]*Tabla13[[#This Row],[PRECIO UNITARIO ESTIMADO]]</f>
        <v>74040</v>
      </c>
      <c r="K179" s="40"/>
      <c r="L179" s="37" t="s">
        <v>35</v>
      </c>
      <c r="M179" s="26" t="s">
        <v>1709</v>
      </c>
      <c r="N179" s="32"/>
      <c r="O179" s="64" t="s">
        <v>1213</v>
      </c>
      <c r="P179" s="65"/>
      <c r="Q179" s="79" t="s">
        <v>1229</v>
      </c>
      <c r="R179" s="83">
        <v>169</v>
      </c>
      <c r="U179" s="29"/>
      <c r="X179" s="30"/>
    </row>
    <row r="180" spans="1:24" x14ac:dyDescent="0.25">
      <c r="A180" s="44" t="s">
        <v>402</v>
      </c>
      <c r="B180" s="30" t="s">
        <v>997</v>
      </c>
      <c r="C180" s="37" t="s">
        <v>24</v>
      </c>
      <c r="D180" s="31">
        <f>ROUND(Tabla13[[#This Row],[CANTIDAD TOTAL]]/4,0)</f>
        <v>90</v>
      </c>
      <c r="E180" s="31">
        <f>ROUND(Tabla13[[#This Row],[CANTIDAD TOTAL]]/4,0)</f>
        <v>90</v>
      </c>
      <c r="F180" s="31">
        <f>ROUND(Tabla13[[#This Row],[CANTIDAD TOTAL]]/4,0)</f>
        <v>90</v>
      </c>
      <c r="G180" s="31">
        <f>Tabla13[[#This Row],[CANTIDAD TOTAL]]-Tabla13[[#This Row],[PRIMER TRIMESTRE]]-Tabla13[[#This Row],[SEGUNDO TRIMESTRE]]-Tabla13[[#This Row],[TERCER TRIMESTRE]]</f>
        <v>90</v>
      </c>
      <c r="H180" s="31">
        <v>360</v>
      </c>
      <c r="I180" s="32">
        <v>5.5</v>
      </c>
      <c r="J180" s="32">
        <f>Tabla13[[#This Row],[CANTIDAD TOTAL]]*Tabla13[[#This Row],[PRECIO UNITARIO ESTIMADO]]</f>
        <v>1980</v>
      </c>
      <c r="K180" s="40"/>
      <c r="L180" s="37" t="s">
        <v>35</v>
      </c>
      <c r="M180" s="26" t="s">
        <v>1709</v>
      </c>
      <c r="N180" s="32"/>
      <c r="O180" s="64" t="s">
        <v>1213</v>
      </c>
      <c r="P180" s="65"/>
      <c r="Q180" s="79" t="s">
        <v>1229</v>
      </c>
      <c r="R180" s="83">
        <v>170</v>
      </c>
      <c r="U180" s="29"/>
      <c r="X180" s="30"/>
    </row>
    <row r="181" spans="1:24" x14ac:dyDescent="0.25">
      <c r="A181" s="44" t="s">
        <v>402</v>
      </c>
      <c r="B181" s="30" t="s">
        <v>998</v>
      </c>
      <c r="C181" s="37" t="s">
        <v>24</v>
      </c>
      <c r="D181" s="31">
        <f>ROUND(Tabla13[[#This Row],[CANTIDAD TOTAL]]/4,0)</f>
        <v>3</v>
      </c>
      <c r="E181" s="31">
        <f>ROUND(Tabla13[[#This Row],[CANTIDAD TOTAL]]/4,0)</f>
        <v>3</v>
      </c>
      <c r="F181" s="31">
        <f>ROUND(Tabla13[[#This Row],[CANTIDAD TOTAL]]/4,0)</f>
        <v>3</v>
      </c>
      <c r="G181" s="31">
        <f>Tabla13[[#This Row],[CANTIDAD TOTAL]]-Tabla13[[#This Row],[PRIMER TRIMESTRE]]-Tabla13[[#This Row],[SEGUNDO TRIMESTRE]]-Tabla13[[#This Row],[TERCER TRIMESTRE]]</f>
        <v>1</v>
      </c>
      <c r="H181" s="31">
        <v>10</v>
      </c>
      <c r="I181" s="32">
        <v>75</v>
      </c>
      <c r="J181" s="32">
        <f>Tabla13[[#This Row],[CANTIDAD TOTAL]]*Tabla13[[#This Row],[PRECIO UNITARIO ESTIMADO]]</f>
        <v>750</v>
      </c>
      <c r="K181" s="40"/>
      <c r="L181" s="37" t="s">
        <v>35</v>
      </c>
      <c r="M181" s="26" t="s">
        <v>1709</v>
      </c>
      <c r="N181" s="32"/>
      <c r="O181" s="64" t="s">
        <v>1213</v>
      </c>
      <c r="P181" s="65"/>
      <c r="Q181" s="79" t="s">
        <v>1229</v>
      </c>
      <c r="R181" s="83">
        <v>171</v>
      </c>
      <c r="U181" s="29"/>
      <c r="X181" s="30"/>
    </row>
    <row r="182" spans="1:24" x14ac:dyDescent="0.25">
      <c r="A182" s="44" t="s">
        <v>402</v>
      </c>
      <c r="B182" s="30" t="s">
        <v>999</v>
      </c>
      <c r="C182" s="37" t="s">
        <v>24</v>
      </c>
      <c r="D182" s="31">
        <f>ROUND(Tabla13[[#This Row],[CANTIDAD TOTAL]]/4,0)</f>
        <v>1</v>
      </c>
      <c r="E182" s="31">
        <f>ROUND(Tabla13[[#This Row],[CANTIDAD TOTAL]]/4,0)</f>
        <v>1</v>
      </c>
      <c r="F182" s="31">
        <f>ROUND(Tabla13[[#This Row],[CANTIDAD TOTAL]]/4,0)</f>
        <v>1</v>
      </c>
      <c r="G182" s="31">
        <f>Tabla13[[#This Row],[CANTIDAD TOTAL]]-Tabla13[[#This Row],[PRIMER TRIMESTRE]]-Tabla13[[#This Row],[SEGUNDO TRIMESTRE]]-Tabla13[[#This Row],[TERCER TRIMESTRE]]</f>
        <v>2</v>
      </c>
      <c r="H182" s="31">
        <v>5</v>
      </c>
      <c r="I182" s="32">
        <v>105.56</v>
      </c>
      <c r="J182" s="32">
        <f>Tabla13[[#This Row],[CANTIDAD TOTAL]]*Tabla13[[#This Row],[PRECIO UNITARIO ESTIMADO]]</f>
        <v>527.79999999999995</v>
      </c>
      <c r="K182" s="40"/>
      <c r="L182" s="37" t="s">
        <v>35</v>
      </c>
      <c r="M182" s="26" t="s">
        <v>1709</v>
      </c>
      <c r="N182" s="32"/>
      <c r="O182" s="64" t="s">
        <v>1213</v>
      </c>
      <c r="P182" s="65"/>
      <c r="Q182" s="79" t="s">
        <v>1229</v>
      </c>
      <c r="R182" s="83">
        <v>172</v>
      </c>
      <c r="U182" s="29"/>
      <c r="X182" s="30"/>
    </row>
    <row r="183" spans="1:24" x14ac:dyDescent="0.25">
      <c r="A183" s="44" t="s">
        <v>402</v>
      </c>
      <c r="B183" s="30" t="s">
        <v>1000</v>
      </c>
      <c r="C183" s="37" t="s">
        <v>24</v>
      </c>
      <c r="D183" s="31">
        <f>ROUND(Tabla13[[#This Row],[CANTIDAD TOTAL]]/4,0)</f>
        <v>1</v>
      </c>
      <c r="E183" s="31">
        <f>ROUND(Tabla13[[#This Row],[CANTIDAD TOTAL]]/4,0)</f>
        <v>1</v>
      </c>
      <c r="F183" s="31">
        <f>ROUND(Tabla13[[#This Row],[CANTIDAD TOTAL]]/4,0)</f>
        <v>1</v>
      </c>
      <c r="G183" s="31">
        <f>Tabla13[[#This Row],[CANTIDAD TOTAL]]-Tabla13[[#This Row],[PRIMER TRIMESTRE]]-Tabla13[[#This Row],[SEGUNDO TRIMESTRE]]-Tabla13[[#This Row],[TERCER TRIMESTRE]]</f>
        <v>2</v>
      </c>
      <c r="H183" s="31">
        <v>5</v>
      </c>
      <c r="I183" s="32">
        <v>40</v>
      </c>
      <c r="J183" s="32">
        <f>Tabla13[[#This Row],[CANTIDAD TOTAL]]*Tabla13[[#This Row],[PRECIO UNITARIO ESTIMADO]]</f>
        <v>200</v>
      </c>
      <c r="K183" s="40"/>
      <c r="L183" s="37" t="s">
        <v>35</v>
      </c>
      <c r="M183" s="26" t="s">
        <v>1709</v>
      </c>
      <c r="N183" s="32"/>
      <c r="O183" s="64" t="s">
        <v>1213</v>
      </c>
      <c r="P183" s="65"/>
      <c r="Q183" s="79" t="s">
        <v>1229</v>
      </c>
      <c r="R183" s="83">
        <v>173</v>
      </c>
      <c r="U183" s="29"/>
      <c r="X183" s="30"/>
    </row>
    <row r="184" spans="1:24" x14ac:dyDescent="0.25">
      <c r="A184" s="44" t="s">
        <v>402</v>
      </c>
      <c r="B184" s="30" t="s">
        <v>1001</v>
      </c>
      <c r="C184" s="37" t="s">
        <v>24</v>
      </c>
      <c r="D184" s="31">
        <f>ROUND(Tabla13[[#This Row],[CANTIDAD TOTAL]]/4,0)</f>
        <v>3</v>
      </c>
      <c r="E184" s="31">
        <f>ROUND(Tabla13[[#This Row],[CANTIDAD TOTAL]]/4,0)</f>
        <v>3</v>
      </c>
      <c r="F184" s="31">
        <f>ROUND(Tabla13[[#This Row],[CANTIDAD TOTAL]]/4,0)</f>
        <v>3</v>
      </c>
      <c r="G184" s="31">
        <f>Tabla13[[#This Row],[CANTIDAD TOTAL]]-Tabla13[[#This Row],[PRIMER TRIMESTRE]]-Tabla13[[#This Row],[SEGUNDO TRIMESTRE]]-Tabla13[[#This Row],[TERCER TRIMESTRE]]</f>
        <v>1</v>
      </c>
      <c r="H184" s="31">
        <v>10</v>
      </c>
      <c r="I184" s="32">
        <v>250</v>
      </c>
      <c r="J184" s="32">
        <f>Tabla13[[#This Row],[CANTIDAD TOTAL]]*Tabla13[[#This Row],[PRECIO UNITARIO ESTIMADO]]</f>
        <v>2500</v>
      </c>
      <c r="K184" s="40"/>
      <c r="L184" s="37" t="s">
        <v>35</v>
      </c>
      <c r="M184" s="26" t="s">
        <v>1709</v>
      </c>
      <c r="N184" s="32"/>
      <c r="O184" s="64" t="s">
        <v>1213</v>
      </c>
      <c r="P184" s="65"/>
      <c r="Q184" s="79" t="s">
        <v>1229</v>
      </c>
      <c r="R184" s="83">
        <v>174</v>
      </c>
      <c r="U184" s="29"/>
      <c r="X184" s="30"/>
    </row>
    <row r="185" spans="1:24" x14ac:dyDescent="0.25">
      <c r="A185" s="44" t="s">
        <v>402</v>
      </c>
      <c r="B185" s="30" t="s">
        <v>1002</v>
      </c>
      <c r="C185" s="37" t="s">
        <v>24</v>
      </c>
      <c r="D185" s="31">
        <f>ROUND(Tabla13[[#This Row],[CANTIDAD TOTAL]]/4,0)</f>
        <v>6</v>
      </c>
      <c r="E185" s="31">
        <f>ROUND(Tabla13[[#This Row],[CANTIDAD TOTAL]]/4,0)</f>
        <v>6</v>
      </c>
      <c r="F185" s="31">
        <f>ROUND(Tabla13[[#This Row],[CANTIDAD TOTAL]]/4,0)</f>
        <v>6</v>
      </c>
      <c r="G185" s="31">
        <f>Tabla13[[#This Row],[CANTIDAD TOTAL]]-Tabla13[[#This Row],[PRIMER TRIMESTRE]]-Tabla13[[#This Row],[SEGUNDO TRIMESTRE]]-Tabla13[[#This Row],[TERCER TRIMESTRE]]</f>
        <v>7</v>
      </c>
      <c r="H185" s="31">
        <v>25</v>
      </c>
      <c r="I185" s="32">
        <v>150</v>
      </c>
      <c r="J185" s="32">
        <f>Tabla13[[#This Row],[CANTIDAD TOTAL]]*Tabla13[[#This Row],[PRECIO UNITARIO ESTIMADO]]</f>
        <v>3750</v>
      </c>
      <c r="K185" s="40"/>
      <c r="L185" s="37" t="s">
        <v>35</v>
      </c>
      <c r="M185" s="26" t="s">
        <v>1709</v>
      </c>
      <c r="N185" s="32"/>
      <c r="O185" s="64" t="s">
        <v>1213</v>
      </c>
      <c r="P185" s="65"/>
      <c r="Q185" s="79" t="s">
        <v>1229</v>
      </c>
      <c r="R185" s="83">
        <v>175</v>
      </c>
      <c r="U185" s="29"/>
      <c r="X185" s="30"/>
    </row>
    <row r="186" spans="1:24" x14ac:dyDescent="0.25">
      <c r="A186" s="44" t="s">
        <v>402</v>
      </c>
      <c r="B186" s="30" t="s">
        <v>1003</v>
      </c>
      <c r="C186" s="37" t="s">
        <v>24</v>
      </c>
      <c r="D186" s="31">
        <f>ROUND(Tabla13[[#This Row],[CANTIDAD TOTAL]]/4,0)</f>
        <v>6</v>
      </c>
      <c r="E186" s="31">
        <f>ROUND(Tabla13[[#This Row],[CANTIDAD TOTAL]]/4,0)</f>
        <v>6</v>
      </c>
      <c r="F186" s="31">
        <f>ROUND(Tabla13[[#This Row],[CANTIDAD TOTAL]]/4,0)</f>
        <v>6</v>
      </c>
      <c r="G186" s="31">
        <f>Tabla13[[#This Row],[CANTIDAD TOTAL]]-Tabla13[[#This Row],[PRIMER TRIMESTRE]]-Tabla13[[#This Row],[SEGUNDO TRIMESTRE]]-Tabla13[[#This Row],[TERCER TRIMESTRE]]</f>
        <v>7</v>
      </c>
      <c r="H186" s="31">
        <v>25</v>
      </c>
      <c r="I186" s="32">
        <v>150</v>
      </c>
      <c r="J186" s="32">
        <f>Tabla13[[#This Row],[CANTIDAD TOTAL]]*Tabla13[[#This Row],[PRECIO UNITARIO ESTIMADO]]</f>
        <v>3750</v>
      </c>
      <c r="K186" s="40"/>
      <c r="L186" s="37" t="s">
        <v>35</v>
      </c>
      <c r="M186" s="26" t="s">
        <v>1709</v>
      </c>
      <c r="N186" s="32"/>
      <c r="O186" s="64" t="s">
        <v>1213</v>
      </c>
      <c r="P186" s="65"/>
      <c r="Q186" s="79" t="s">
        <v>1229</v>
      </c>
      <c r="R186" s="83">
        <v>176</v>
      </c>
      <c r="U186" s="29"/>
      <c r="X186" s="30"/>
    </row>
    <row r="187" spans="1:24" x14ac:dyDescent="0.25">
      <c r="A187" s="44" t="s">
        <v>402</v>
      </c>
      <c r="B187" s="30" t="s">
        <v>1004</v>
      </c>
      <c r="C187" s="37" t="s">
        <v>24</v>
      </c>
      <c r="D187" s="31">
        <f>ROUND(Tabla13[[#This Row],[CANTIDAD TOTAL]]/4,0)</f>
        <v>3</v>
      </c>
      <c r="E187" s="31">
        <f>ROUND(Tabla13[[#This Row],[CANTIDAD TOTAL]]/4,0)</f>
        <v>3</v>
      </c>
      <c r="F187" s="31">
        <f>ROUND(Tabla13[[#This Row],[CANTIDAD TOTAL]]/4,0)</f>
        <v>3</v>
      </c>
      <c r="G187" s="31">
        <f>Tabla13[[#This Row],[CANTIDAD TOTAL]]-Tabla13[[#This Row],[PRIMER TRIMESTRE]]-Tabla13[[#This Row],[SEGUNDO TRIMESTRE]]-Tabla13[[#This Row],[TERCER TRIMESTRE]]</f>
        <v>1</v>
      </c>
      <c r="H187" s="31">
        <v>10</v>
      </c>
      <c r="I187" s="32">
        <v>145</v>
      </c>
      <c r="J187" s="32">
        <f>Tabla13[[#This Row],[CANTIDAD TOTAL]]*Tabla13[[#This Row],[PRECIO UNITARIO ESTIMADO]]</f>
        <v>1450</v>
      </c>
      <c r="K187" s="40"/>
      <c r="L187" s="37" t="s">
        <v>35</v>
      </c>
      <c r="M187" s="26" t="s">
        <v>1709</v>
      </c>
      <c r="N187" s="32"/>
      <c r="O187" s="64" t="s">
        <v>1213</v>
      </c>
      <c r="P187" s="65"/>
      <c r="Q187" s="79" t="s">
        <v>1229</v>
      </c>
      <c r="R187" s="83">
        <v>177</v>
      </c>
      <c r="U187" s="29"/>
      <c r="X187" s="30"/>
    </row>
    <row r="188" spans="1:24" x14ac:dyDescent="0.25">
      <c r="A188" s="44" t="s">
        <v>402</v>
      </c>
      <c r="B188" s="30" t="s">
        <v>1005</v>
      </c>
      <c r="C188" s="37" t="s">
        <v>24</v>
      </c>
      <c r="D188" s="31">
        <f>ROUND(Tabla13[[#This Row],[CANTIDAD TOTAL]]/4,0)</f>
        <v>3</v>
      </c>
      <c r="E188" s="31">
        <f>ROUND(Tabla13[[#This Row],[CANTIDAD TOTAL]]/4,0)</f>
        <v>3</v>
      </c>
      <c r="F188" s="31">
        <f>ROUND(Tabla13[[#This Row],[CANTIDAD TOTAL]]/4,0)</f>
        <v>3</v>
      </c>
      <c r="G188" s="31">
        <f>Tabla13[[#This Row],[CANTIDAD TOTAL]]-Tabla13[[#This Row],[PRIMER TRIMESTRE]]-Tabla13[[#This Row],[SEGUNDO TRIMESTRE]]-Tabla13[[#This Row],[TERCER TRIMESTRE]]</f>
        <v>1</v>
      </c>
      <c r="H188" s="31">
        <v>10</v>
      </c>
      <c r="I188" s="32">
        <v>150</v>
      </c>
      <c r="J188" s="32">
        <f>Tabla13[[#This Row],[CANTIDAD TOTAL]]*Tabla13[[#This Row],[PRECIO UNITARIO ESTIMADO]]</f>
        <v>1500</v>
      </c>
      <c r="K188" s="40"/>
      <c r="L188" s="37" t="s">
        <v>35</v>
      </c>
      <c r="M188" s="26" t="s">
        <v>1709</v>
      </c>
      <c r="N188" s="32"/>
      <c r="O188" s="64" t="s">
        <v>1213</v>
      </c>
      <c r="P188" s="65"/>
      <c r="Q188" s="79" t="s">
        <v>1229</v>
      </c>
      <c r="R188" s="83">
        <v>178</v>
      </c>
      <c r="U188" s="29"/>
      <c r="X188" s="30"/>
    </row>
    <row r="189" spans="1:24" x14ac:dyDescent="0.25">
      <c r="A189" s="44" t="s">
        <v>402</v>
      </c>
      <c r="B189" s="30" t="s">
        <v>1006</v>
      </c>
      <c r="C189" s="37" t="s">
        <v>24</v>
      </c>
      <c r="D189" s="31">
        <f>ROUND(Tabla13[[#This Row],[CANTIDAD TOTAL]]/4,0)</f>
        <v>18</v>
      </c>
      <c r="E189" s="31">
        <f>ROUND(Tabla13[[#This Row],[CANTIDAD TOTAL]]/4,0)</f>
        <v>18</v>
      </c>
      <c r="F189" s="31">
        <f>ROUND(Tabla13[[#This Row],[CANTIDAD TOTAL]]/4,0)</f>
        <v>18</v>
      </c>
      <c r="G189" s="31">
        <f>Tabla13[[#This Row],[CANTIDAD TOTAL]]-Tabla13[[#This Row],[PRIMER TRIMESTRE]]-Tabla13[[#This Row],[SEGUNDO TRIMESTRE]]-Tabla13[[#This Row],[TERCER TRIMESTRE]]</f>
        <v>16</v>
      </c>
      <c r="H189" s="31">
        <v>70</v>
      </c>
      <c r="I189" s="32">
        <v>160</v>
      </c>
      <c r="J189" s="32">
        <f>Tabla13[[#This Row],[CANTIDAD TOTAL]]*Tabla13[[#This Row],[PRECIO UNITARIO ESTIMADO]]</f>
        <v>11200</v>
      </c>
      <c r="K189" s="40"/>
      <c r="L189" s="37" t="s">
        <v>35</v>
      </c>
      <c r="M189" s="26" t="s">
        <v>1709</v>
      </c>
      <c r="N189" s="32"/>
      <c r="O189" s="64" t="s">
        <v>1213</v>
      </c>
      <c r="P189" s="65"/>
      <c r="Q189" s="79" t="s">
        <v>1229</v>
      </c>
      <c r="R189" s="83">
        <v>179</v>
      </c>
      <c r="U189" s="29"/>
      <c r="X189" s="30"/>
    </row>
    <row r="190" spans="1:24" x14ac:dyDescent="0.25">
      <c r="A190" s="44" t="s">
        <v>402</v>
      </c>
      <c r="B190" s="30" t="s">
        <v>1007</v>
      </c>
      <c r="C190" s="37" t="s">
        <v>24</v>
      </c>
      <c r="D190" s="31">
        <f>ROUND(Tabla13[[#This Row],[CANTIDAD TOTAL]]/4,0)</f>
        <v>13</v>
      </c>
      <c r="E190" s="31">
        <f>ROUND(Tabla13[[#This Row],[CANTIDAD TOTAL]]/4,0)</f>
        <v>13</v>
      </c>
      <c r="F190" s="31">
        <f>ROUND(Tabla13[[#This Row],[CANTIDAD TOTAL]]/4,0)</f>
        <v>13</v>
      </c>
      <c r="G190" s="31">
        <f>Tabla13[[#This Row],[CANTIDAD TOTAL]]-Tabla13[[#This Row],[PRIMER TRIMESTRE]]-Tabla13[[#This Row],[SEGUNDO TRIMESTRE]]-Tabla13[[#This Row],[TERCER TRIMESTRE]]</f>
        <v>11</v>
      </c>
      <c r="H190" s="31">
        <v>50</v>
      </c>
      <c r="I190" s="32">
        <v>67.28</v>
      </c>
      <c r="J190" s="32">
        <f>Tabla13[[#This Row],[CANTIDAD TOTAL]]*Tabla13[[#This Row],[PRECIO UNITARIO ESTIMADO]]</f>
        <v>3364</v>
      </c>
      <c r="K190" s="40"/>
      <c r="L190" s="37" t="s">
        <v>35</v>
      </c>
      <c r="M190" s="26" t="s">
        <v>1709</v>
      </c>
      <c r="N190" s="32"/>
      <c r="O190" s="64" t="s">
        <v>1213</v>
      </c>
      <c r="P190" s="65"/>
      <c r="Q190" s="79" t="s">
        <v>1229</v>
      </c>
      <c r="R190" s="83">
        <v>180</v>
      </c>
      <c r="U190" s="29"/>
      <c r="X190" s="30"/>
    </row>
    <row r="191" spans="1:24" x14ac:dyDescent="0.25">
      <c r="A191" s="44" t="s">
        <v>402</v>
      </c>
      <c r="B191" s="30" t="s">
        <v>1008</v>
      </c>
      <c r="C191" s="37" t="s">
        <v>24</v>
      </c>
      <c r="D191" s="31">
        <f>ROUND(Tabla13[[#This Row],[CANTIDAD TOTAL]]/4,0)</f>
        <v>1</v>
      </c>
      <c r="E191" s="31">
        <f>ROUND(Tabla13[[#This Row],[CANTIDAD TOTAL]]/4,0)</f>
        <v>1</v>
      </c>
      <c r="F191" s="31">
        <f>ROUND(Tabla13[[#This Row],[CANTIDAD TOTAL]]/4,0)</f>
        <v>1</v>
      </c>
      <c r="G191" s="31">
        <f>Tabla13[[#This Row],[CANTIDAD TOTAL]]-Tabla13[[#This Row],[PRIMER TRIMESTRE]]-Tabla13[[#This Row],[SEGUNDO TRIMESTRE]]-Tabla13[[#This Row],[TERCER TRIMESTRE]]</f>
        <v>2</v>
      </c>
      <c r="H191" s="31">
        <v>5</v>
      </c>
      <c r="I191" s="32">
        <v>122.96</v>
      </c>
      <c r="J191" s="32">
        <f>Tabla13[[#This Row],[CANTIDAD TOTAL]]*Tabla13[[#This Row],[PRECIO UNITARIO ESTIMADO]]</f>
        <v>614.79999999999995</v>
      </c>
      <c r="K191" s="40"/>
      <c r="L191" s="37" t="s">
        <v>35</v>
      </c>
      <c r="M191" s="26" t="s">
        <v>1709</v>
      </c>
      <c r="N191" s="32"/>
      <c r="O191" s="64" t="s">
        <v>1213</v>
      </c>
      <c r="P191" s="65"/>
      <c r="Q191" s="79" t="s">
        <v>1229</v>
      </c>
      <c r="R191" s="83">
        <v>181</v>
      </c>
      <c r="U191" s="29"/>
      <c r="X191" s="30"/>
    </row>
    <row r="192" spans="1:24" x14ac:dyDescent="0.25">
      <c r="A192" s="44" t="s">
        <v>402</v>
      </c>
      <c r="B192" s="30" t="s">
        <v>1009</v>
      </c>
      <c r="C192" s="37" t="s">
        <v>24</v>
      </c>
      <c r="D192" s="31">
        <f>ROUND(Tabla13[[#This Row],[CANTIDAD TOTAL]]/4,0)</f>
        <v>3</v>
      </c>
      <c r="E192" s="31">
        <f>ROUND(Tabla13[[#This Row],[CANTIDAD TOTAL]]/4,0)</f>
        <v>3</v>
      </c>
      <c r="F192" s="31">
        <f>ROUND(Tabla13[[#This Row],[CANTIDAD TOTAL]]/4,0)</f>
        <v>3</v>
      </c>
      <c r="G192" s="31">
        <f>Tabla13[[#This Row],[CANTIDAD TOTAL]]-Tabla13[[#This Row],[PRIMER TRIMESTRE]]-Tabla13[[#This Row],[SEGUNDO TRIMESTRE]]-Tabla13[[#This Row],[TERCER TRIMESTRE]]</f>
        <v>1</v>
      </c>
      <c r="H192" s="31">
        <v>10</v>
      </c>
      <c r="I192" s="32">
        <v>200</v>
      </c>
      <c r="J192" s="32">
        <f>Tabla13[[#This Row],[CANTIDAD TOTAL]]*Tabla13[[#This Row],[PRECIO UNITARIO ESTIMADO]]</f>
        <v>2000</v>
      </c>
      <c r="K192" s="40"/>
      <c r="L192" s="37" t="s">
        <v>35</v>
      </c>
      <c r="M192" s="26" t="s">
        <v>1709</v>
      </c>
      <c r="N192" s="32"/>
      <c r="O192" s="64" t="s">
        <v>1213</v>
      </c>
      <c r="P192" s="65"/>
      <c r="Q192" s="79" t="s">
        <v>1229</v>
      </c>
      <c r="R192" s="83">
        <v>182</v>
      </c>
      <c r="U192" s="29"/>
      <c r="X192" s="30"/>
    </row>
    <row r="193" spans="1:24" x14ac:dyDescent="0.25">
      <c r="A193" s="44" t="s">
        <v>402</v>
      </c>
      <c r="B193" s="30" t="s">
        <v>1010</v>
      </c>
      <c r="C193" s="37" t="s">
        <v>24</v>
      </c>
      <c r="D193" s="31">
        <f>ROUND(Tabla13[[#This Row],[CANTIDAD TOTAL]]/4,0)</f>
        <v>8</v>
      </c>
      <c r="E193" s="31">
        <f>ROUND(Tabla13[[#This Row],[CANTIDAD TOTAL]]/4,0)</f>
        <v>8</v>
      </c>
      <c r="F193" s="31">
        <f>ROUND(Tabla13[[#This Row],[CANTIDAD TOTAL]]/4,0)</f>
        <v>8</v>
      </c>
      <c r="G193" s="31">
        <f>Tabla13[[#This Row],[CANTIDAD TOTAL]]-Tabla13[[#This Row],[PRIMER TRIMESTRE]]-Tabla13[[#This Row],[SEGUNDO TRIMESTRE]]-Tabla13[[#This Row],[TERCER TRIMESTRE]]</f>
        <v>6</v>
      </c>
      <c r="H193" s="31">
        <v>30</v>
      </c>
      <c r="I193" s="32">
        <v>18.8</v>
      </c>
      <c r="J193" s="32">
        <f>Tabla13[[#This Row],[CANTIDAD TOTAL]]*Tabla13[[#This Row],[PRECIO UNITARIO ESTIMADO]]</f>
        <v>564</v>
      </c>
      <c r="K193" s="40"/>
      <c r="L193" s="37" t="s">
        <v>35</v>
      </c>
      <c r="M193" s="26" t="s">
        <v>1709</v>
      </c>
      <c r="N193" s="32"/>
      <c r="O193" s="64" t="s">
        <v>1213</v>
      </c>
      <c r="P193" s="65"/>
      <c r="Q193" s="79" t="s">
        <v>1229</v>
      </c>
      <c r="R193" s="83">
        <v>183</v>
      </c>
      <c r="U193" s="29"/>
      <c r="X193" s="30"/>
    </row>
    <row r="194" spans="1:24" x14ac:dyDescent="0.25">
      <c r="A194" s="44" t="s">
        <v>402</v>
      </c>
      <c r="B194" s="30" t="s">
        <v>1011</v>
      </c>
      <c r="C194" s="37" t="s">
        <v>24</v>
      </c>
      <c r="D194" s="31">
        <f>ROUND(Tabla13[[#This Row],[CANTIDAD TOTAL]]/4,0)</f>
        <v>45</v>
      </c>
      <c r="E194" s="31">
        <f>ROUND(Tabla13[[#This Row],[CANTIDAD TOTAL]]/4,0)</f>
        <v>45</v>
      </c>
      <c r="F194" s="31">
        <f>ROUND(Tabla13[[#This Row],[CANTIDAD TOTAL]]/4,0)</f>
        <v>45</v>
      </c>
      <c r="G194" s="31">
        <f>Tabla13[[#This Row],[CANTIDAD TOTAL]]-Tabla13[[#This Row],[PRIMER TRIMESTRE]]-Tabla13[[#This Row],[SEGUNDO TRIMESTRE]]-Tabla13[[#This Row],[TERCER TRIMESTRE]]</f>
        <v>45</v>
      </c>
      <c r="H194" s="31">
        <v>180</v>
      </c>
      <c r="I194" s="32">
        <v>6</v>
      </c>
      <c r="J194" s="32">
        <f>Tabla13[[#This Row],[CANTIDAD TOTAL]]*Tabla13[[#This Row],[PRECIO UNITARIO ESTIMADO]]</f>
        <v>1080</v>
      </c>
      <c r="K194" s="40"/>
      <c r="L194" s="37" t="s">
        <v>35</v>
      </c>
      <c r="M194" s="26" t="s">
        <v>1709</v>
      </c>
      <c r="N194" s="32"/>
      <c r="O194" s="64" t="s">
        <v>1213</v>
      </c>
      <c r="P194" s="65"/>
      <c r="Q194" s="79" t="s">
        <v>1229</v>
      </c>
      <c r="R194" s="83">
        <v>184</v>
      </c>
      <c r="U194" s="29"/>
      <c r="X194" s="30"/>
    </row>
    <row r="195" spans="1:24" x14ac:dyDescent="0.25">
      <c r="A195" s="44" t="s">
        <v>402</v>
      </c>
      <c r="B195" s="30" t="s">
        <v>1012</v>
      </c>
      <c r="C195" s="37" t="s">
        <v>24</v>
      </c>
      <c r="D195" s="31">
        <f>ROUND(Tabla13[[#This Row],[CANTIDAD TOTAL]]/4,0)</f>
        <v>15</v>
      </c>
      <c r="E195" s="31">
        <f>ROUND(Tabla13[[#This Row],[CANTIDAD TOTAL]]/4,0)</f>
        <v>15</v>
      </c>
      <c r="F195" s="31">
        <f>ROUND(Tabla13[[#This Row],[CANTIDAD TOTAL]]/4,0)</f>
        <v>15</v>
      </c>
      <c r="G195" s="31">
        <f>Tabla13[[#This Row],[CANTIDAD TOTAL]]-Tabla13[[#This Row],[PRIMER TRIMESTRE]]-Tabla13[[#This Row],[SEGUNDO TRIMESTRE]]-Tabla13[[#This Row],[TERCER TRIMESTRE]]</f>
        <v>15</v>
      </c>
      <c r="H195" s="31">
        <v>60</v>
      </c>
      <c r="I195" s="32">
        <v>9.2799999999999994</v>
      </c>
      <c r="J195" s="32">
        <f>Tabla13[[#This Row],[CANTIDAD TOTAL]]*Tabla13[[#This Row],[PRECIO UNITARIO ESTIMADO]]</f>
        <v>556.79999999999995</v>
      </c>
      <c r="K195" s="40"/>
      <c r="L195" s="37" t="s">
        <v>35</v>
      </c>
      <c r="M195" s="26" t="s">
        <v>1709</v>
      </c>
      <c r="N195" s="32"/>
      <c r="O195" s="64" t="s">
        <v>1213</v>
      </c>
      <c r="P195" s="65"/>
      <c r="Q195" s="79" t="s">
        <v>1229</v>
      </c>
      <c r="R195" s="83">
        <v>185</v>
      </c>
      <c r="U195" s="29"/>
      <c r="X195" s="30"/>
    </row>
    <row r="196" spans="1:24" x14ac:dyDescent="0.25">
      <c r="A196" s="44" t="s">
        <v>402</v>
      </c>
      <c r="B196" s="30" t="s">
        <v>1013</v>
      </c>
      <c r="C196" s="37" t="s">
        <v>24</v>
      </c>
      <c r="D196" s="31">
        <f>ROUND(Tabla13[[#This Row],[CANTIDAD TOTAL]]/4,0)</f>
        <v>18</v>
      </c>
      <c r="E196" s="31">
        <f>ROUND(Tabla13[[#This Row],[CANTIDAD TOTAL]]/4,0)</f>
        <v>18</v>
      </c>
      <c r="F196" s="31">
        <f>ROUND(Tabla13[[#This Row],[CANTIDAD TOTAL]]/4,0)</f>
        <v>18</v>
      </c>
      <c r="G196" s="31">
        <f>Tabla13[[#This Row],[CANTIDAD TOTAL]]-Tabla13[[#This Row],[PRIMER TRIMESTRE]]-Tabla13[[#This Row],[SEGUNDO TRIMESTRE]]-Tabla13[[#This Row],[TERCER TRIMESTRE]]</f>
        <v>16</v>
      </c>
      <c r="H196" s="31">
        <v>70</v>
      </c>
      <c r="I196" s="32">
        <v>4466</v>
      </c>
      <c r="J196" s="32">
        <f>Tabla13[[#This Row],[CANTIDAD TOTAL]]*Tabla13[[#This Row],[PRECIO UNITARIO ESTIMADO]]</f>
        <v>312620</v>
      </c>
      <c r="K196" s="40"/>
      <c r="L196" s="37" t="s">
        <v>35</v>
      </c>
      <c r="M196" s="26" t="s">
        <v>1709</v>
      </c>
      <c r="N196" s="32"/>
      <c r="O196" s="64" t="s">
        <v>1213</v>
      </c>
      <c r="P196" s="65"/>
      <c r="Q196" s="79" t="s">
        <v>1229</v>
      </c>
      <c r="R196" s="83">
        <v>186</v>
      </c>
      <c r="U196" s="29"/>
      <c r="X196" s="30"/>
    </row>
    <row r="197" spans="1:24" x14ac:dyDescent="0.25">
      <c r="A197" s="44" t="s">
        <v>402</v>
      </c>
      <c r="B197" s="30" t="s">
        <v>1014</v>
      </c>
      <c r="C197" s="37" t="s">
        <v>24</v>
      </c>
      <c r="D197" s="31">
        <f>ROUND(Tabla13[[#This Row],[CANTIDAD TOTAL]]/4,0)</f>
        <v>13</v>
      </c>
      <c r="E197" s="31">
        <f>ROUND(Tabla13[[#This Row],[CANTIDAD TOTAL]]/4,0)</f>
        <v>13</v>
      </c>
      <c r="F197" s="31">
        <f>ROUND(Tabla13[[#This Row],[CANTIDAD TOTAL]]/4,0)</f>
        <v>13</v>
      </c>
      <c r="G197" s="31">
        <f>Tabla13[[#This Row],[CANTIDAD TOTAL]]-Tabla13[[#This Row],[PRIMER TRIMESTRE]]-Tabla13[[#This Row],[SEGUNDO TRIMESTRE]]-Tabla13[[#This Row],[TERCER TRIMESTRE]]</f>
        <v>11</v>
      </c>
      <c r="H197" s="31">
        <v>50</v>
      </c>
      <c r="I197" s="32">
        <v>64.989999999999995</v>
      </c>
      <c r="J197" s="32">
        <f>Tabla13[[#This Row],[CANTIDAD TOTAL]]*Tabla13[[#This Row],[PRECIO UNITARIO ESTIMADO]]</f>
        <v>3249.4999999999995</v>
      </c>
      <c r="K197" s="40"/>
      <c r="L197" s="37" t="s">
        <v>35</v>
      </c>
      <c r="M197" s="26" t="s">
        <v>1709</v>
      </c>
      <c r="N197" s="32"/>
      <c r="O197" s="64" t="s">
        <v>1213</v>
      </c>
      <c r="P197" s="65"/>
      <c r="Q197" s="79" t="s">
        <v>1229</v>
      </c>
      <c r="R197" s="83">
        <v>187</v>
      </c>
      <c r="U197" s="29"/>
      <c r="X197" s="30"/>
    </row>
    <row r="198" spans="1:24" x14ac:dyDescent="0.25">
      <c r="A198" s="44" t="s">
        <v>402</v>
      </c>
      <c r="B198" s="30" t="s">
        <v>1015</v>
      </c>
      <c r="C198" s="37" t="s">
        <v>24</v>
      </c>
      <c r="D198" s="31">
        <f>ROUND(Tabla13[[#This Row],[CANTIDAD TOTAL]]/4,0)</f>
        <v>30</v>
      </c>
      <c r="E198" s="31">
        <f>ROUND(Tabla13[[#This Row],[CANTIDAD TOTAL]]/4,0)</f>
        <v>30</v>
      </c>
      <c r="F198" s="31">
        <f>ROUND(Tabla13[[#This Row],[CANTIDAD TOTAL]]/4,0)</f>
        <v>30</v>
      </c>
      <c r="G198" s="31">
        <f>Tabla13[[#This Row],[CANTIDAD TOTAL]]-Tabla13[[#This Row],[PRIMER TRIMESTRE]]-Tabla13[[#This Row],[SEGUNDO TRIMESTRE]]-Tabla13[[#This Row],[TERCER TRIMESTRE]]</f>
        <v>30</v>
      </c>
      <c r="H198" s="31">
        <v>120</v>
      </c>
      <c r="I198" s="32">
        <v>180</v>
      </c>
      <c r="J198" s="32">
        <f>Tabla13[[#This Row],[CANTIDAD TOTAL]]*Tabla13[[#This Row],[PRECIO UNITARIO ESTIMADO]]</f>
        <v>21600</v>
      </c>
      <c r="K198" s="40"/>
      <c r="L198" s="37" t="s">
        <v>35</v>
      </c>
      <c r="M198" s="26" t="s">
        <v>1709</v>
      </c>
      <c r="N198" s="32"/>
      <c r="O198" s="64" t="s">
        <v>1213</v>
      </c>
      <c r="P198" s="65"/>
      <c r="Q198" s="79" t="s">
        <v>1229</v>
      </c>
      <c r="R198" s="83">
        <v>188</v>
      </c>
      <c r="U198" s="29"/>
      <c r="X198" s="30"/>
    </row>
    <row r="199" spans="1:24" x14ac:dyDescent="0.25">
      <c r="A199" s="44" t="s">
        <v>402</v>
      </c>
      <c r="B199" s="30" t="s">
        <v>1016</v>
      </c>
      <c r="C199" s="37" t="s">
        <v>24</v>
      </c>
      <c r="D199" s="31">
        <f>ROUND(Tabla13[[#This Row],[CANTIDAD TOTAL]]/4,0)</f>
        <v>23</v>
      </c>
      <c r="E199" s="31">
        <f>ROUND(Tabla13[[#This Row],[CANTIDAD TOTAL]]/4,0)</f>
        <v>23</v>
      </c>
      <c r="F199" s="31">
        <f>ROUND(Tabla13[[#This Row],[CANTIDAD TOTAL]]/4,0)</f>
        <v>23</v>
      </c>
      <c r="G199" s="31">
        <f>Tabla13[[#This Row],[CANTIDAD TOTAL]]-Tabla13[[#This Row],[PRIMER TRIMESTRE]]-Tabla13[[#This Row],[SEGUNDO TRIMESTRE]]-Tabla13[[#This Row],[TERCER TRIMESTRE]]</f>
        <v>21</v>
      </c>
      <c r="H199" s="31">
        <v>90</v>
      </c>
      <c r="I199" s="32">
        <v>562.5</v>
      </c>
      <c r="J199" s="32">
        <f>Tabla13[[#This Row],[CANTIDAD TOTAL]]*Tabla13[[#This Row],[PRECIO UNITARIO ESTIMADO]]</f>
        <v>50625</v>
      </c>
      <c r="K199" s="40"/>
      <c r="L199" s="37" t="s">
        <v>35</v>
      </c>
      <c r="M199" s="26" t="s">
        <v>1709</v>
      </c>
      <c r="N199" s="32"/>
      <c r="O199" s="64" t="s">
        <v>1213</v>
      </c>
      <c r="P199" s="65"/>
      <c r="Q199" s="79" t="s">
        <v>1229</v>
      </c>
      <c r="R199" s="83">
        <v>189</v>
      </c>
      <c r="U199" s="29"/>
      <c r="X199" s="30"/>
    </row>
    <row r="200" spans="1:24" x14ac:dyDescent="0.25">
      <c r="A200" s="44" t="s">
        <v>402</v>
      </c>
      <c r="B200" s="30" t="s">
        <v>1017</v>
      </c>
      <c r="C200" s="37" t="s">
        <v>24</v>
      </c>
      <c r="D200" s="31">
        <f>ROUND(Tabla13[[#This Row],[CANTIDAD TOTAL]]/4,0)</f>
        <v>6</v>
      </c>
      <c r="E200" s="31">
        <f>ROUND(Tabla13[[#This Row],[CANTIDAD TOTAL]]/4,0)</f>
        <v>6</v>
      </c>
      <c r="F200" s="31">
        <f>ROUND(Tabla13[[#This Row],[CANTIDAD TOTAL]]/4,0)</f>
        <v>6</v>
      </c>
      <c r="G200" s="31">
        <f>Tabla13[[#This Row],[CANTIDAD TOTAL]]-Tabla13[[#This Row],[PRIMER TRIMESTRE]]-Tabla13[[#This Row],[SEGUNDO TRIMESTRE]]-Tabla13[[#This Row],[TERCER TRIMESTRE]]</f>
        <v>7</v>
      </c>
      <c r="H200" s="31">
        <v>25</v>
      </c>
      <c r="I200" s="32">
        <v>116</v>
      </c>
      <c r="J200" s="32">
        <f>Tabla13[[#This Row],[CANTIDAD TOTAL]]*Tabla13[[#This Row],[PRECIO UNITARIO ESTIMADO]]</f>
        <v>2900</v>
      </c>
      <c r="K200" s="40"/>
      <c r="L200" s="37" t="s">
        <v>35</v>
      </c>
      <c r="M200" s="26" t="s">
        <v>1709</v>
      </c>
      <c r="N200" s="32"/>
      <c r="O200" s="64" t="s">
        <v>1213</v>
      </c>
      <c r="P200" s="65"/>
      <c r="Q200" s="79" t="s">
        <v>1229</v>
      </c>
      <c r="R200" s="83">
        <v>190</v>
      </c>
      <c r="U200" s="29"/>
      <c r="X200" s="30"/>
    </row>
    <row r="201" spans="1:24" x14ac:dyDescent="0.25">
      <c r="A201" s="44" t="s">
        <v>402</v>
      </c>
      <c r="B201" s="30" t="s">
        <v>1018</v>
      </c>
      <c r="C201" s="37" t="s">
        <v>24</v>
      </c>
      <c r="D201" s="31">
        <f>ROUND(Tabla13[[#This Row],[CANTIDAD TOTAL]]/4,0)</f>
        <v>6</v>
      </c>
      <c r="E201" s="31">
        <f>ROUND(Tabla13[[#This Row],[CANTIDAD TOTAL]]/4,0)</f>
        <v>6</v>
      </c>
      <c r="F201" s="31">
        <f>ROUND(Tabla13[[#This Row],[CANTIDAD TOTAL]]/4,0)</f>
        <v>6</v>
      </c>
      <c r="G201" s="31">
        <f>Tabla13[[#This Row],[CANTIDAD TOTAL]]-Tabla13[[#This Row],[PRIMER TRIMESTRE]]-Tabla13[[#This Row],[SEGUNDO TRIMESTRE]]-Tabla13[[#This Row],[TERCER TRIMESTRE]]</f>
        <v>7</v>
      </c>
      <c r="H201" s="31">
        <v>25</v>
      </c>
      <c r="I201" s="32">
        <v>168.28</v>
      </c>
      <c r="J201" s="32">
        <f>Tabla13[[#This Row],[CANTIDAD TOTAL]]*Tabla13[[#This Row],[PRECIO UNITARIO ESTIMADO]]</f>
        <v>4207</v>
      </c>
      <c r="K201" s="40"/>
      <c r="L201" s="37" t="s">
        <v>35</v>
      </c>
      <c r="M201" s="26" t="s">
        <v>1709</v>
      </c>
      <c r="N201" s="32"/>
      <c r="O201" s="64" t="s">
        <v>1213</v>
      </c>
      <c r="P201" s="65"/>
      <c r="Q201" s="79" t="s">
        <v>1229</v>
      </c>
      <c r="R201" s="83">
        <v>191</v>
      </c>
      <c r="U201" s="29"/>
      <c r="X201" s="30"/>
    </row>
    <row r="202" spans="1:24" x14ac:dyDescent="0.25">
      <c r="A202" s="44" t="s">
        <v>402</v>
      </c>
      <c r="B202" s="30" t="s">
        <v>1019</v>
      </c>
      <c r="C202" s="37" t="s">
        <v>24</v>
      </c>
      <c r="D202" s="31">
        <f>ROUND(Tabla13[[#This Row],[CANTIDAD TOTAL]]/4,0)</f>
        <v>15</v>
      </c>
      <c r="E202" s="31">
        <f>ROUND(Tabla13[[#This Row],[CANTIDAD TOTAL]]/4,0)</f>
        <v>15</v>
      </c>
      <c r="F202" s="31">
        <f>ROUND(Tabla13[[#This Row],[CANTIDAD TOTAL]]/4,0)</f>
        <v>15</v>
      </c>
      <c r="G202" s="31">
        <f>Tabla13[[#This Row],[CANTIDAD TOTAL]]-Tabla13[[#This Row],[PRIMER TRIMESTRE]]-Tabla13[[#This Row],[SEGUNDO TRIMESTRE]]-Tabla13[[#This Row],[TERCER TRIMESTRE]]</f>
        <v>15</v>
      </c>
      <c r="H202" s="31">
        <v>60</v>
      </c>
      <c r="I202" s="32">
        <v>36</v>
      </c>
      <c r="J202" s="32">
        <f>Tabla13[[#This Row],[CANTIDAD TOTAL]]*Tabla13[[#This Row],[PRECIO UNITARIO ESTIMADO]]</f>
        <v>2160</v>
      </c>
      <c r="K202" s="40"/>
      <c r="L202" s="37" t="s">
        <v>35</v>
      </c>
      <c r="M202" s="26" t="s">
        <v>1709</v>
      </c>
      <c r="N202" s="32"/>
      <c r="O202" s="64" t="s">
        <v>1213</v>
      </c>
      <c r="P202" s="65"/>
      <c r="Q202" s="79" t="s">
        <v>1229</v>
      </c>
      <c r="R202" s="83">
        <v>192</v>
      </c>
      <c r="U202" s="29"/>
      <c r="X202" s="30"/>
    </row>
    <row r="203" spans="1:24" x14ac:dyDescent="0.25">
      <c r="A203" s="44" t="s">
        <v>448</v>
      </c>
      <c r="B203" s="45" t="s">
        <v>1170</v>
      </c>
      <c r="C203" s="46" t="s">
        <v>24</v>
      </c>
      <c r="D203" s="47">
        <v>15</v>
      </c>
      <c r="E203" s="47">
        <v>0</v>
      </c>
      <c r="F203" s="47">
        <v>0</v>
      </c>
      <c r="G203" s="47">
        <v>0</v>
      </c>
      <c r="H203" s="47">
        <v>15</v>
      </c>
      <c r="I203" s="48">
        <v>2000</v>
      </c>
      <c r="J203" s="48">
        <v>30000</v>
      </c>
      <c r="K203" s="49"/>
      <c r="L203" s="46" t="s">
        <v>35</v>
      </c>
      <c r="M203" s="26" t="s">
        <v>1709</v>
      </c>
      <c r="N203" s="48"/>
      <c r="O203" s="37" t="s">
        <v>1213</v>
      </c>
      <c r="P203" s="65"/>
      <c r="Q203" s="79" t="s">
        <v>1231</v>
      </c>
      <c r="R203" s="83">
        <v>193</v>
      </c>
      <c r="U203" s="29"/>
      <c r="X203" s="30"/>
    </row>
    <row r="204" spans="1:24" x14ac:dyDescent="0.25">
      <c r="A204" s="44" t="s">
        <v>448</v>
      </c>
      <c r="B204" s="45" t="s">
        <v>1171</v>
      </c>
      <c r="C204" s="46" t="s">
        <v>24</v>
      </c>
      <c r="D204" s="47">
        <v>4</v>
      </c>
      <c r="E204" s="47">
        <v>4</v>
      </c>
      <c r="F204" s="47">
        <v>8</v>
      </c>
      <c r="G204" s="47">
        <v>0</v>
      </c>
      <c r="H204" s="47">
        <v>16</v>
      </c>
      <c r="I204" s="48">
        <v>14000</v>
      </c>
      <c r="J204" s="48">
        <v>224000</v>
      </c>
      <c r="K204" s="49"/>
      <c r="L204" s="46" t="s">
        <v>35</v>
      </c>
      <c r="M204" s="26" t="s">
        <v>1709</v>
      </c>
      <c r="N204" s="48"/>
      <c r="O204" s="37" t="s">
        <v>1213</v>
      </c>
      <c r="P204" s="65"/>
      <c r="Q204" s="79" t="s">
        <v>1231</v>
      </c>
      <c r="R204" s="83">
        <v>194</v>
      </c>
      <c r="U204" s="29"/>
      <c r="X204" s="30"/>
    </row>
    <row r="205" spans="1:24" x14ac:dyDescent="0.25">
      <c r="A205" s="44" t="s">
        <v>448</v>
      </c>
      <c r="B205" s="45" t="s">
        <v>1172</v>
      </c>
      <c r="C205" s="46" t="s">
        <v>24</v>
      </c>
      <c r="D205" s="47">
        <v>25</v>
      </c>
      <c r="E205" s="47">
        <v>0</v>
      </c>
      <c r="F205" s="47">
        <v>25</v>
      </c>
      <c r="G205" s="47">
        <v>0</v>
      </c>
      <c r="H205" s="47">
        <v>50</v>
      </c>
      <c r="I205" s="48">
        <v>2000</v>
      </c>
      <c r="J205" s="48">
        <v>100000</v>
      </c>
      <c r="K205" s="49"/>
      <c r="L205" s="46" t="s">
        <v>35</v>
      </c>
      <c r="M205" s="26" t="s">
        <v>1709</v>
      </c>
      <c r="N205" s="48"/>
      <c r="O205" s="37" t="s">
        <v>1213</v>
      </c>
      <c r="P205" s="65"/>
      <c r="Q205" s="79" t="s">
        <v>1231</v>
      </c>
      <c r="R205" s="83">
        <v>195</v>
      </c>
      <c r="U205" s="29"/>
      <c r="X205" s="30"/>
    </row>
    <row r="206" spans="1:24" x14ac:dyDescent="0.25">
      <c r="A206" s="44" t="s">
        <v>448</v>
      </c>
      <c r="B206" s="45" t="s">
        <v>1173</v>
      </c>
      <c r="C206" s="46" t="s">
        <v>24</v>
      </c>
      <c r="D206" s="47">
        <v>5</v>
      </c>
      <c r="E206" s="47">
        <v>5</v>
      </c>
      <c r="F206" s="47">
        <v>5</v>
      </c>
      <c r="G206" s="47">
        <v>0</v>
      </c>
      <c r="H206" s="47">
        <v>15</v>
      </c>
      <c r="I206" s="48">
        <v>100000</v>
      </c>
      <c r="J206" s="48">
        <v>1500000</v>
      </c>
      <c r="K206" s="49"/>
      <c r="L206" s="46" t="s">
        <v>35</v>
      </c>
      <c r="M206" s="26" t="s">
        <v>1709</v>
      </c>
      <c r="N206" s="48"/>
      <c r="O206" s="37" t="s">
        <v>1213</v>
      </c>
      <c r="P206" s="65"/>
      <c r="Q206" s="79" t="s">
        <v>1231</v>
      </c>
      <c r="R206" s="83">
        <v>196</v>
      </c>
      <c r="U206" s="29"/>
      <c r="X206" s="30"/>
    </row>
    <row r="207" spans="1:24" x14ac:dyDescent="0.25">
      <c r="A207" s="44" t="s">
        <v>455</v>
      </c>
      <c r="B207" s="30" t="s">
        <v>865</v>
      </c>
      <c r="C207" s="37" t="s">
        <v>1130</v>
      </c>
      <c r="D207" s="31">
        <f>ROUND(Tabla13[[#This Row],[CANTIDAD TOTAL]]/4,0)</f>
        <v>2500</v>
      </c>
      <c r="E207" s="31">
        <f>ROUND(Tabla13[[#This Row],[CANTIDAD TOTAL]]/4,0)</f>
        <v>2500</v>
      </c>
      <c r="F207" s="31">
        <f>ROUND(Tabla13[[#This Row],[CANTIDAD TOTAL]]/4,0)</f>
        <v>2500</v>
      </c>
      <c r="G207" s="31">
        <f>Tabla13[[#This Row],[CANTIDAD TOTAL]]-Tabla13[[#This Row],[PRIMER TRIMESTRE]]-Tabla13[[#This Row],[SEGUNDO TRIMESTRE]]-Tabla13[[#This Row],[TERCER TRIMESTRE]]</f>
        <v>2500</v>
      </c>
      <c r="H207" s="31">
        <v>10000</v>
      </c>
      <c r="I207" s="32">
        <v>17.010000000000002</v>
      </c>
      <c r="J207" s="32">
        <f>Tabla13[[#This Row],[CANTIDAD TOTAL]]*Tabla13[[#This Row],[PRECIO UNITARIO ESTIMADO]]</f>
        <v>170100.00000000003</v>
      </c>
      <c r="K207" s="40"/>
      <c r="L207" s="37" t="s">
        <v>35</v>
      </c>
      <c r="M207" s="26" t="s">
        <v>1709</v>
      </c>
      <c r="N207" s="32"/>
      <c r="O207" s="64" t="s">
        <v>1213</v>
      </c>
      <c r="P207" s="65"/>
      <c r="Q207" s="79" t="s">
        <v>1229</v>
      </c>
      <c r="R207" s="83">
        <v>197</v>
      </c>
      <c r="U207" s="29"/>
      <c r="X207" s="30"/>
    </row>
    <row r="208" spans="1:24" x14ac:dyDescent="0.25">
      <c r="A208" s="44" t="s">
        <v>455</v>
      </c>
      <c r="B208" s="30" t="s">
        <v>866</v>
      </c>
      <c r="C208" s="37" t="s">
        <v>1130</v>
      </c>
      <c r="D208" s="31">
        <f>ROUND(Tabla13[[#This Row],[CANTIDAD TOTAL]]/4,0)</f>
        <v>2500</v>
      </c>
      <c r="E208" s="31">
        <f>ROUND(Tabla13[[#This Row],[CANTIDAD TOTAL]]/4,0)</f>
        <v>2500</v>
      </c>
      <c r="F208" s="31">
        <f>ROUND(Tabla13[[#This Row],[CANTIDAD TOTAL]]/4,0)</f>
        <v>2500</v>
      </c>
      <c r="G208" s="31">
        <f>Tabla13[[#This Row],[CANTIDAD TOTAL]]-Tabla13[[#This Row],[PRIMER TRIMESTRE]]-Tabla13[[#This Row],[SEGUNDO TRIMESTRE]]-Tabla13[[#This Row],[TERCER TRIMESTRE]]</f>
        <v>2500</v>
      </c>
      <c r="H208" s="31">
        <v>10000</v>
      </c>
      <c r="I208" s="32">
        <v>18</v>
      </c>
      <c r="J208" s="32">
        <f>Tabla13[[#This Row],[CANTIDAD TOTAL]]*Tabla13[[#This Row],[PRECIO UNITARIO ESTIMADO]]</f>
        <v>180000</v>
      </c>
      <c r="K208" s="40"/>
      <c r="L208" s="37" t="s">
        <v>35</v>
      </c>
      <c r="M208" s="26" t="s">
        <v>1709</v>
      </c>
      <c r="N208" s="32"/>
      <c r="O208" s="64" t="s">
        <v>1213</v>
      </c>
      <c r="P208" s="65"/>
      <c r="Q208" s="79" t="s">
        <v>1229</v>
      </c>
      <c r="R208" s="83">
        <v>198</v>
      </c>
      <c r="U208" s="29"/>
      <c r="X208" s="30"/>
    </row>
    <row r="209" spans="1:24" x14ac:dyDescent="0.25">
      <c r="A209" s="44" t="s">
        <v>455</v>
      </c>
      <c r="B209" s="30" t="s">
        <v>867</v>
      </c>
      <c r="C209" s="37" t="s">
        <v>1130</v>
      </c>
      <c r="D209" s="31">
        <f>ROUND(Tabla13[[#This Row],[CANTIDAD TOTAL]]/4,0)</f>
        <v>1250</v>
      </c>
      <c r="E209" s="31">
        <f>ROUND(Tabla13[[#This Row],[CANTIDAD TOTAL]]/4,0)</f>
        <v>1250</v>
      </c>
      <c r="F209" s="31">
        <f>ROUND(Tabla13[[#This Row],[CANTIDAD TOTAL]]/4,0)</f>
        <v>1250</v>
      </c>
      <c r="G209" s="31">
        <f>Tabla13[[#This Row],[CANTIDAD TOTAL]]-Tabla13[[#This Row],[PRIMER TRIMESTRE]]-Tabla13[[#This Row],[SEGUNDO TRIMESTRE]]-Tabla13[[#This Row],[TERCER TRIMESTRE]]</f>
        <v>1250</v>
      </c>
      <c r="H209" s="31">
        <v>5000</v>
      </c>
      <c r="I209" s="32">
        <v>15.13</v>
      </c>
      <c r="J209" s="32">
        <f>Tabla13[[#This Row],[CANTIDAD TOTAL]]*Tabla13[[#This Row],[PRECIO UNITARIO ESTIMADO]]</f>
        <v>75650</v>
      </c>
      <c r="K209" s="40"/>
      <c r="L209" s="37" t="s">
        <v>35</v>
      </c>
      <c r="M209" s="26" t="s">
        <v>1709</v>
      </c>
      <c r="N209" s="32"/>
      <c r="O209" s="64" t="s">
        <v>1213</v>
      </c>
      <c r="P209" s="65"/>
      <c r="Q209" s="79" t="s">
        <v>1229</v>
      </c>
      <c r="R209" s="83">
        <v>199</v>
      </c>
      <c r="U209" s="29"/>
      <c r="X209" s="30"/>
    </row>
    <row r="210" spans="1:24" x14ac:dyDescent="0.25">
      <c r="A210" s="44" t="s">
        <v>455</v>
      </c>
      <c r="B210" s="30" t="s">
        <v>868</v>
      </c>
      <c r="C210" s="37" t="s">
        <v>1130</v>
      </c>
      <c r="D210" s="31">
        <f>ROUND(Tabla13[[#This Row],[CANTIDAD TOTAL]]/4,0)</f>
        <v>2500</v>
      </c>
      <c r="E210" s="31">
        <f>ROUND(Tabla13[[#This Row],[CANTIDAD TOTAL]]/4,0)</f>
        <v>2500</v>
      </c>
      <c r="F210" s="31">
        <f>ROUND(Tabla13[[#This Row],[CANTIDAD TOTAL]]/4,0)</f>
        <v>2500</v>
      </c>
      <c r="G210" s="31">
        <f>Tabla13[[#This Row],[CANTIDAD TOTAL]]-Tabla13[[#This Row],[PRIMER TRIMESTRE]]-Tabla13[[#This Row],[SEGUNDO TRIMESTRE]]-Tabla13[[#This Row],[TERCER TRIMESTRE]]</f>
        <v>2500</v>
      </c>
      <c r="H210" s="31">
        <v>10000</v>
      </c>
      <c r="I210" s="32">
        <v>9.51</v>
      </c>
      <c r="J210" s="32">
        <f>Tabla13[[#This Row],[CANTIDAD TOTAL]]*Tabla13[[#This Row],[PRECIO UNITARIO ESTIMADO]]</f>
        <v>95100</v>
      </c>
      <c r="K210" s="40"/>
      <c r="L210" s="37" t="s">
        <v>35</v>
      </c>
      <c r="M210" s="26" t="s">
        <v>1709</v>
      </c>
      <c r="N210" s="32"/>
      <c r="O210" s="64" t="s">
        <v>1213</v>
      </c>
      <c r="P210" s="65"/>
      <c r="Q210" s="79" t="s">
        <v>1229</v>
      </c>
      <c r="R210" s="83">
        <v>200</v>
      </c>
      <c r="U210" s="29"/>
      <c r="X210" s="30"/>
    </row>
    <row r="211" spans="1:24" x14ac:dyDescent="0.25">
      <c r="A211" s="44" t="s">
        <v>455</v>
      </c>
      <c r="B211" s="30" t="s">
        <v>869</v>
      </c>
      <c r="C211" s="37" t="s">
        <v>24</v>
      </c>
      <c r="D211" s="31">
        <f>ROUND(Tabla13[[#This Row],[CANTIDAD TOTAL]]/4,0)</f>
        <v>63</v>
      </c>
      <c r="E211" s="31">
        <f>ROUND(Tabla13[[#This Row],[CANTIDAD TOTAL]]/4,0)</f>
        <v>63</v>
      </c>
      <c r="F211" s="31">
        <f>ROUND(Tabla13[[#This Row],[CANTIDAD TOTAL]]/4,0)</f>
        <v>63</v>
      </c>
      <c r="G211" s="31">
        <f>Tabla13[[#This Row],[CANTIDAD TOTAL]]-Tabla13[[#This Row],[PRIMER TRIMESTRE]]-Tabla13[[#This Row],[SEGUNDO TRIMESTRE]]-Tabla13[[#This Row],[TERCER TRIMESTRE]]</f>
        <v>61</v>
      </c>
      <c r="H211" s="31">
        <v>250</v>
      </c>
      <c r="I211" s="32">
        <v>65</v>
      </c>
      <c r="J211" s="32">
        <f>Tabla13[[#This Row],[CANTIDAD TOTAL]]*Tabla13[[#This Row],[PRECIO UNITARIO ESTIMADO]]</f>
        <v>16250</v>
      </c>
      <c r="K211" s="40"/>
      <c r="L211" s="37" t="s">
        <v>35</v>
      </c>
      <c r="M211" s="26" t="s">
        <v>1709</v>
      </c>
      <c r="N211" s="32"/>
      <c r="O211" s="64" t="s">
        <v>1213</v>
      </c>
      <c r="P211" s="65"/>
      <c r="Q211" s="79" t="s">
        <v>1229</v>
      </c>
      <c r="R211" s="83">
        <v>201</v>
      </c>
      <c r="U211" s="29"/>
      <c r="X211" s="30"/>
    </row>
    <row r="212" spans="1:24" x14ac:dyDescent="0.25">
      <c r="A212" s="44" t="s">
        <v>455</v>
      </c>
      <c r="B212" s="30" t="s">
        <v>870</v>
      </c>
      <c r="C212" s="37" t="s">
        <v>1130</v>
      </c>
      <c r="D212" s="31">
        <f>ROUND(Tabla13[[#This Row],[CANTIDAD TOTAL]]/4,0)</f>
        <v>1250</v>
      </c>
      <c r="E212" s="31">
        <f>ROUND(Tabla13[[#This Row],[CANTIDAD TOTAL]]/4,0)</f>
        <v>1250</v>
      </c>
      <c r="F212" s="31">
        <f>ROUND(Tabla13[[#This Row],[CANTIDAD TOTAL]]/4,0)</f>
        <v>1250</v>
      </c>
      <c r="G212" s="31">
        <f>Tabla13[[#This Row],[CANTIDAD TOTAL]]-Tabla13[[#This Row],[PRIMER TRIMESTRE]]-Tabla13[[#This Row],[SEGUNDO TRIMESTRE]]-Tabla13[[#This Row],[TERCER TRIMESTRE]]</f>
        <v>1250</v>
      </c>
      <c r="H212" s="31">
        <v>5000</v>
      </c>
      <c r="I212" s="32">
        <v>23</v>
      </c>
      <c r="J212" s="32">
        <f>Tabla13[[#This Row],[CANTIDAD TOTAL]]*Tabla13[[#This Row],[PRECIO UNITARIO ESTIMADO]]</f>
        <v>115000</v>
      </c>
      <c r="K212" s="40"/>
      <c r="L212" s="37" t="s">
        <v>35</v>
      </c>
      <c r="M212" s="26" t="s">
        <v>1709</v>
      </c>
      <c r="N212" s="32"/>
      <c r="O212" s="64" t="s">
        <v>1213</v>
      </c>
      <c r="P212" s="65"/>
      <c r="Q212" s="79" t="s">
        <v>1229</v>
      </c>
      <c r="R212" s="83">
        <v>202</v>
      </c>
      <c r="U212" s="29"/>
      <c r="X212" s="30"/>
    </row>
    <row r="213" spans="1:24" x14ac:dyDescent="0.25">
      <c r="A213" s="44" t="s">
        <v>455</v>
      </c>
      <c r="B213" s="30" t="s">
        <v>871</v>
      </c>
      <c r="C213" s="37" t="s">
        <v>24</v>
      </c>
      <c r="D213" s="31">
        <f>ROUND(Tabla13[[#This Row],[CANTIDAD TOTAL]]/4,0)</f>
        <v>100</v>
      </c>
      <c r="E213" s="31">
        <f>ROUND(Tabla13[[#This Row],[CANTIDAD TOTAL]]/4,0)</f>
        <v>100</v>
      </c>
      <c r="F213" s="31">
        <f>ROUND(Tabla13[[#This Row],[CANTIDAD TOTAL]]/4,0)</f>
        <v>100</v>
      </c>
      <c r="G213" s="31">
        <f>Tabla13[[#This Row],[CANTIDAD TOTAL]]-Tabla13[[#This Row],[PRIMER TRIMESTRE]]-Tabla13[[#This Row],[SEGUNDO TRIMESTRE]]-Tabla13[[#This Row],[TERCER TRIMESTRE]]</f>
        <v>100</v>
      </c>
      <c r="H213" s="31">
        <v>400</v>
      </c>
      <c r="I213" s="32">
        <v>1154.8</v>
      </c>
      <c r="J213" s="32">
        <f>Tabla13[[#This Row],[CANTIDAD TOTAL]]*Tabla13[[#This Row],[PRECIO UNITARIO ESTIMADO]]</f>
        <v>461920</v>
      </c>
      <c r="K213" s="40"/>
      <c r="L213" s="37" t="s">
        <v>35</v>
      </c>
      <c r="M213" s="26" t="s">
        <v>1709</v>
      </c>
      <c r="N213" s="32"/>
      <c r="O213" s="64" t="s">
        <v>1213</v>
      </c>
      <c r="P213" s="65"/>
      <c r="Q213" s="79" t="s">
        <v>1229</v>
      </c>
      <c r="R213" s="83">
        <v>203</v>
      </c>
      <c r="U213" s="29"/>
      <c r="X213" s="30"/>
    </row>
    <row r="214" spans="1:24" x14ac:dyDescent="0.25">
      <c r="A214" s="44" t="s">
        <v>455</v>
      </c>
      <c r="B214" s="30" t="s">
        <v>872</v>
      </c>
      <c r="C214" s="37" t="s">
        <v>1130</v>
      </c>
      <c r="D214" s="31">
        <f>ROUND(Tabla13[[#This Row],[CANTIDAD TOTAL]]/4,0)</f>
        <v>500</v>
      </c>
      <c r="E214" s="31">
        <f>ROUND(Tabla13[[#This Row],[CANTIDAD TOTAL]]/4,0)</f>
        <v>500</v>
      </c>
      <c r="F214" s="31">
        <f>ROUND(Tabla13[[#This Row],[CANTIDAD TOTAL]]/4,0)</f>
        <v>500</v>
      </c>
      <c r="G214" s="31">
        <f>Tabla13[[#This Row],[CANTIDAD TOTAL]]-Tabla13[[#This Row],[PRIMER TRIMESTRE]]-Tabla13[[#This Row],[SEGUNDO TRIMESTRE]]-Tabla13[[#This Row],[TERCER TRIMESTRE]]</f>
        <v>500</v>
      </c>
      <c r="H214" s="31">
        <v>2000</v>
      </c>
      <c r="I214" s="32">
        <v>20</v>
      </c>
      <c r="J214" s="32">
        <f>Tabla13[[#This Row],[CANTIDAD TOTAL]]*Tabla13[[#This Row],[PRECIO UNITARIO ESTIMADO]]</f>
        <v>40000</v>
      </c>
      <c r="K214" s="40"/>
      <c r="L214" s="37" t="s">
        <v>35</v>
      </c>
      <c r="M214" s="26" t="s">
        <v>1709</v>
      </c>
      <c r="N214" s="32"/>
      <c r="O214" s="64" t="s">
        <v>1213</v>
      </c>
      <c r="P214" s="65"/>
      <c r="Q214" s="79" t="s">
        <v>1229</v>
      </c>
      <c r="R214" s="83">
        <v>204</v>
      </c>
      <c r="U214" s="29"/>
      <c r="X214" s="30"/>
    </row>
    <row r="215" spans="1:24" x14ac:dyDescent="0.25">
      <c r="A215" s="44" t="s">
        <v>455</v>
      </c>
      <c r="B215" s="30" t="s">
        <v>873</v>
      </c>
      <c r="C215" s="37" t="s">
        <v>24</v>
      </c>
      <c r="D215" s="31">
        <f>ROUND(Tabla13[[#This Row],[CANTIDAD TOTAL]]/4,0)</f>
        <v>125</v>
      </c>
      <c r="E215" s="31">
        <f>ROUND(Tabla13[[#This Row],[CANTIDAD TOTAL]]/4,0)</f>
        <v>125</v>
      </c>
      <c r="F215" s="31">
        <f>ROUND(Tabla13[[#This Row],[CANTIDAD TOTAL]]/4,0)</f>
        <v>125</v>
      </c>
      <c r="G215" s="31">
        <f>Tabla13[[#This Row],[CANTIDAD TOTAL]]-Tabla13[[#This Row],[PRIMER TRIMESTRE]]-Tabla13[[#This Row],[SEGUNDO TRIMESTRE]]-Tabla13[[#This Row],[TERCER TRIMESTRE]]</f>
        <v>125</v>
      </c>
      <c r="H215" s="31">
        <v>500</v>
      </c>
      <c r="I215" s="32">
        <v>595</v>
      </c>
      <c r="J215" s="32">
        <f>Tabla13[[#This Row],[CANTIDAD TOTAL]]*Tabla13[[#This Row],[PRECIO UNITARIO ESTIMADO]]</f>
        <v>297500</v>
      </c>
      <c r="K215" s="40"/>
      <c r="L215" s="37" t="s">
        <v>35</v>
      </c>
      <c r="M215" s="26" t="s">
        <v>1709</v>
      </c>
      <c r="N215" s="32"/>
      <c r="O215" s="64" t="s">
        <v>1213</v>
      </c>
      <c r="P215" s="65"/>
      <c r="Q215" s="79" t="s">
        <v>1229</v>
      </c>
      <c r="R215" s="83">
        <v>205</v>
      </c>
      <c r="U215" s="29"/>
      <c r="X215" s="30"/>
    </row>
    <row r="216" spans="1:24" x14ac:dyDescent="0.25">
      <c r="A216" s="44" t="s">
        <v>455</v>
      </c>
      <c r="B216" s="30" t="s">
        <v>874</v>
      </c>
      <c r="C216" s="37" t="s">
        <v>24</v>
      </c>
      <c r="D216" s="31">
        <f>ROUND(Tabla13[[#This Row],[CANTIDAD TOTAL]]/4,0)</f>
        <v>5</v>
      </c>
      <c r="E216" s="31">
        <f>ROUND(Tabla13[[#This Row],[CANTIDAD TOTAL]]/4,0)</f>
        <v>5</v>
      </c>
      <c r="F216" s="31">
        <f>ROUND(Tabla13[[#This Row],[CANTIDAD TOTAL]]/4,0)</f>
        <v>5</v>
      </c>
      <c r="G216" s="31">
        <f>Tabla13[[#This Row],[CANTIDAD TOTAL]]-Tabla13[[#This Row],[PRIMER TRIMESTRE]]-Tabla13[[#This Row],[SEGUNDO TRIMESTRE]]-Tabla13[[#This Row],[TERCER TRIMESTRE]]</f>
        <v>5</v>
      </c>
      <c r="H216" s="31">
        <v>20</v>
      </c>
      <c r="I216" s="32">
        <v>919.24</v>
      </c>
      <c r="J216" s="32">
        <f>Tabla13[[#This Row],[CANTIDAD TOTAL]]*Tabla13[[#This Row],[PRECIO UNITARIO ESTIMADO]]</f>
        <v>18384.8</v>
      </c>
      <c r="K216" s="40"/>
      <c r="L216" s="37" t="s">
        <v>35</v>
      </c>
      <c r="M216" s="26" t="s">
        <v>1709</v>
      </c>
      <c r="N216" s="32"/>
      <c r="O216" s="64" t="s">
        <v>1213</v>
      </c>
      <c r="P216" s="65"/>
      <c r="Q216" s="79" t="s">
        <v>1229</v>
      </c>
      <c r="R216" s="83">
        <v>206</v>
      </c>
      <c r="U216" s="29"/>
      <c r="X216" s="30"/>
    </row>
    <row r="217" spans="1:24" x14ac:dyDescent="0.25">
      <c r="A217" s="44" t="s">
        <v>455</v>
      </c>
      <c r="B217" s="30" t="s">
        <v>875</v>
      </c>
      <c r="C217" s="37" t="s">
        <v>24</v>
      </c>
      <c r="D217" s="31">
        <f>ROUND(Tabla13[[#This Row],[CANTIDAD TOTAL]]/4,0)</f>
        <v>5</v>
      </c>
      <c r="E217" s="31">
        <f>ROUND(Tabla13[[#This Row],[CANTIDAD TOTAL]]/4,0)</f>
        <v>5</v>
      </c>
      <c r="F217" s="31">
        <f>ROUND(Tabla13[[#This Row],[CANTIDAD TOTAL]]/4,0)</f>
        <v>5</v>
      </c>
      <c r="G217" s="31">
        <f>Tabla13[[#This Row],[CANTIDAD TOTAL]]-Tabla13[[#This Row],[PRIMER TRIMESTRE]]-Tabla13[[#This Row],[SEGUNDO TRIMESTRE]]-Tabla13[[#This Row],[TERCER TRIMESTRE]]</f>
        <v>5</v>
      </c>
      <c r="H217" s="31">
        <v>20</v>
      </c>
      <c r="I217" s="32">
        <v>662.69</v>
      </c>
      <c r="J217" s="32">
        <f>Tabla13[[#This Row],[CANTIDAD TOTAL]]*Tabla13[[#This Row],[PRECIO UNITARIO ESTIMADO]]</f>
        <v>13253.800000000001</v>
      </c>
      <c r="K217" s="40"/>
      <c r="L217" s="37" t="s">
        <v>35</v>
      </c>
      <c r="M217" s="26" t="s">
        <v>1709</v>
      </c>
      <c r="N217" s="32"/>
      <c r="O217" s="64" t="s">
        <v>1213</v>
      </c>
      <c r="P217" s="65"/>
      <c r="Q217" s="79" t="s">
        <v>1229</v>
      </c>
      <c r="R217" s="83">
        <v>207</v>
      </c>
      <c r="U217" s="29"/>
      <c r="X217" s="30"/>
    </row>
    <row r="218" spans="1:24" x14ac:dyDescent="0.25">
      <c r="A218" s="44" t="s">
        <v>455</v>
      </c>
      <c r="B218" s="30" t="s">
        <v>876</v>
      </c>
      <c r="C218" s="37" t="s">
        <v>24</v>
      </c>
      <c r="D218" s="31">
        <f>ROUND(Tabla13[[#This Row],[CANTIDAD TOTAL]]/4,0)</f>
        <v>8</v>
      </c>
      <c r="E218" s="31">
        <f>ROUND(Tabla13[[#This Row],[CANTIDAD TOTAL]]/4,0)</f>
        <v>8</v>
      </c>
      <c r="F218" s="31">
        <f>ROUND(Tabla13[[#This Row],[CANTIDAD TOTAL]]/4,0)</f>
        <v>8</v>
      </c>
      <c r="G218" s="31">
        <f>Tabla13[[#This Row],[CANTIDAD TOTAL]]-Tabla13[[#This Row],[PRIMER TRIMESTRE]]-Tabla13[[#This Row],[SEGUNDO TRIMESTRE]]-Tabla13[[#This Row],[TERCER TRIMESTRE]]</f>
        <v>6</v>
      </c>
      <c r="H218" s="31">
        <v>30</v>
      </c>
      <c r="I218" s="32">
        <v>127.6</v>
      </c>
      <c r="J218" s="32">
        <f>Tabla13[[#This Row],[CANTIDAD TOTAL]]*Tabla13[[#This Row],[PRECIO UNITARIO ESTIMADO]]</f>
        <v>3828</v>
      </c>
      <c r="K218" s="40"/>
      <c r="L218" s="37" t="s">
        <v>35</v>
      </c>
      <c r="M218" s="26" t="s">
        <v>1709</v>
      </c>
      <c r="N218" s="32"/>
      <c r="O218" s="64" t="s">
        <v>1213</v>
      </c>
      <c r="P218" s="65"/>
      <c r="Q218" s="79" t="s">
        <v>1229</v>
      </c>
      <c r="R218" s="83">
        <v>208</v>
      </c>
      <c r="U218" s="29"/>
      <c r="X218" s="30"/>
    </row>
    <row r="219" spans="1:24" x14ac:dyDescent="0.25">
      <c r="A219" s="44" t="s">
        <v>455</v>
      </c>
      <c r="B219" s="30" t="s">
        <v>877</v>
      </c>
      <c r="C219" s="37" t="s">
        <v>24</v>
      </c>
      <c r="D219" s="31">
        <f>ROUND(Tabla13[[#This Row],[CANTIDAD TOTAL]]/4,0)</f>
        <v>1</v>
      </c>
      <c r="E219" s="31">
        <f>ROUND(Tabla13[[#This Row],[CANTIDAD TOTAL]]/4,0)</f>
        <v>1</v>
      </c>
      <c r="F219" s="31">
        <f>ROUND(Tabla13[[#This Row],[CANTIDAD TOTAL]]/4,0)</f>
        <v>1</v>
      </c>
      <c r="G219" s="31">
        <f>Tabla13[[#This Row],[CANTIDAD TOTAL]]-Tabla13[[#This Row],[PRIMER TRIMESTRE]]-Tabla13[[#This Row],[SEGUNDO TRIMESTRE]]-Tabla13[[#This Row],[TERCER TRIMESTRE]]</f>
        <v>2</v>
      </c>
      <c r="H219" s="31">
        <v>5</v>
      </c>
      <c r="I219" s="32">
        <v>185</v>
      </c>
      <c r="J219" s="32">
        <f>Tabla13[[#This Row],[CANTIDAD TOTAL]]*Tabla13[[#This Row],[PRECIO UNITARIO ESTIMADO]]</f>
        <v>925</v>
      </c>
      <c r="K219" s="40"/>
      <c r="L219" s="37" t="s">
        <v>35</v>
      </c>
      <c r="M219" s="26" t="s">
        <v>1709</v>
      </c>
      <c r="N219" s="32"/>
      <c r="O219" s="64" t="s">
        <v>1213</v>
      </c>
      <c r="P219" s="65"/>
      <c r="Q219" s="79" t="s">
        <v>1229</v>
      </c>
      <c r="R219" s="83">
        <v>209</v>
      </c>
      <c r="U219" s="29"/>
      <c r="X219" s="30"/>
    </row>
    <row r="220" spans="1:24" x14ac:dyDescent="0.25">
      <c r="A220" s="44" t="s">
        <v>455</v>
      </c>
      <c r="B220" s="30" t="s">
        <v>878</v>
      </c>
      <c r="C220" s="37" t="s">
        <v>24</v>
      </c>
      <c r="D220" s="31">
        <f>ROUND(Tabla13[[#This Row],[CANTIDAD TOTAL]]/4,0)</f>
        <v>25</v>
      </c>
      <c r="E220" s="31">
        <f>ROUND(Tabla13[[#This Row],[CANTIDAD TOTAL]]/4,0)</f>
        <v>25</v>
      </c>
      <c r="F220" s="31">
        <f>ROUND(Tabla13[[#This Row],[CANTIDAD TOTAL]]/4,0)</f>
        <v>25</v>
      </c>
      <c r="G220" s="31">
        <f>Tabla13[[#This Row],[CANTIDAD TOTAL]]-Tabla13[[#This Row],[PRIMER TRIMESTRE]]-Tabla13[[#This Row],[SEGUNDO TRIMESTRE]]-Tabla13[[#This Row],[TERCER TRIMESTRE]]</f>
        <v>25</v>
      </c>
      <c r="H220" s="31">
        <v>100</v>
      </c>
      <c r="I220" s="32">
        <v>98</v>
      </c>
      <c r="J220" s="32">
        <f>Tabla13[[#This Row],[CANTIDAD TOTAL]]*Tabla13[[#This Row],[PRECIO UNITARIO ESTIMADO]]</f>
        <v>9800</v>
      </c>
      <c r="K220" s="40"/>
      <c r="L220" s="37" t="s">
        <v>35</v>
      </c>
      <c r="M220" s="26" t="s">
        <v>1709</v>
      </c>
      <c r="N220" s="32"/>
      <c r="O220" s="64" t="s">
        <v>1213</v>
      </c>
      <c r="P220" s="65"/>
      <c r="Q220" s="79" t="s">
        <v>1229</v>
      </c>
      <c r="R220" s="83">
        <v>210</v>
      </c>
      <c r="U220" s="29"/>
      <c r="X220" s="30"/>
    </row>
    <row r="221" spans="1:24" x14ac:dyDescent="0.25">
      <c r="A221" s="44" t="s">
        <v>455</v>
      </c>
      <c r="B221" s="30" t="s">
        <v>879</v>
      </c>
      <c r="C221" s="37" t="s">
        <v>24</v>
      </c>
      <c r="D221" s="31">
        <f>ROUND(Tabla13[[#This Row],[CANTIDAD TOTAL]]/4,0)</f>
        <v>3</v>
      </c>
      <c r="E221" s="31">
        <f>ROUND(Tabla13[[#This Row],[CANTIDAD TOTAL]]/4,0)</f>
        <v>3</v>
      </c>
      <c r="F221" s="31">
        <f>ROUND(Tabla13[[#This Row],[CANTIDAD TOTAL]]/4,0)</f>
        <v>3</v>
      </c>
      <c r="G221" s="31">
        <f>Tabla13[[#This Row],[CANTIDAD TOTAL]]-Tabla13[[#This Row],[PRIMER TRIMESTRE]]-Tabla13[[#This Row],[SEGUNDO TRIMESTRE]]-Tabla13[[#This Row],[TERCER TRIMESTRE]]</f>
        <v>1</v>
      </c>
      <c r="H221" s="31">
        <v>10</v>
      </c>
      <c r="I221" s="32">
        <v>4710.3</v>
      </c>
      <c r="J221" s="32">
        <f>Tabla13[[#This Row],[CANTIDAD TOTAL]]*Tabla13[[#This Row],[PRECIO UNITARIO ESTIMADO]]</f>
        <v>47103</v>
      </c>
      <c r="K221" s="40"/>
      <c r="L221" s="37" t="s">
        <v>35</v>
      </c>
      <c r="M221" s="26" t="s">
        <v>1709</v>
      </c>
      <c r="N221" s="32"/>
      <c r="O221" s="64" t="s">
        <v>1213</v>
      </c>
      <c r="P221" s="65"/>
      <c r="Q221" s="79" t="s">
        <v>1229</v>
      </c>
      <c r="R221" s="83">
        <v>211</v>
      </c>
      <c r="U221" s="29"/>
      <c r="X221" s="30"/>
    </row>
    <row r="222" spans="1:24" x14ac:dyDescent="0.25">
      <c r="A222" s="44" t="s">
        <v>455</v>
      </c>
      <c r="B222" s="30" t="s">
        <v>880</v>
      </c>
      <c r="C222" s="37" t="s">
        <v>24</v>
      </c>
      <c r="D222" s="31">
        <f>ROUND(Tabla13[[#This Row],[CANTIDAD TOTAL]]/4,0)</f>
        <v>25</v>
      </c>
      <c r="E222" s="31">
        <f>ROUND(Tabla13[[#This Row],[CANTIDAD TOTAL]]/4,0)</f>
        <v>25</v>
      </c>
      <c r="F222" s="31">
        <f>ROUND(Tabla13[[#This Row],[CANTIDAD TOTAL]]/4,0)</f>
        <v>25</v>
      </c>
      <c r="G222" s="31">
        <f>Tabla13[[#This Row],[CANTIDAD TOTAL]]-Tabla13[[#This Row],[PRIMER TRIMESTRE]]-Tabla13[[#This Row],[SEGUNDO TRIMESTRE]]-Tabla13[[#This Row],[TERCER TRIMESTRE]]</f>
        <v>25</v>
      </c>
      <c r="H222" s="31">
        <v>100</v>
      </c>
      <c r="I222" s="32">
        <v>222.82</v>
      </c>
      <c r="J222" s="32">
        <f>Tabla13[[#This Row],[CANTIDAD TOTAL]]*Tabla13[[#This Row],[PRECIO UNITARIO ESTIMADO]]</f>
        <v>22282</v>
      </c>
      <c r="K222" s="40"/>
      <c r="L222" s="37" t="s">
        <v>35</v>
      </c>
      <c r="M222" s="26" t="s">
        <v>1709</v>
      </c>
      <c r="N222" s="32"/>
      <c r="O222" s="64" t="s">
        <v>1213</v>
      </c>
      <c r="P222" s="65"/>
      <c r="Q222" s="79" t="s">
        <v>1229</v>
      </c>
      <c r="R222" s="83">
        <v>212</v>
      </c>
      <c r="U222" s="29"/>
      <c r="X222" s="30"/>
    </row>
    <row r="223" spans="1:24" x14ac:dyDescent="0.25">
      <c r="A223" s="44" t="s">
        <v>455</v>
      </c>
      <c r="B223" s="30" t="s">
        <v>881</v>
      </c>
      <c r="C223" s="37" t="s">
        <v>24</v>
      </c>
      <c r="D223" s="31">
        <f>ROUND(Tabla13[[#This Row],[CANTIDAD TOTAL]]/4,0)</f>
        <v>20</v>
      </c>
      <c r="E223" s="31">
        <f>ROUND(Tabla13[[#This Row],[CANTIDAD TOTAL]]/4,0)</f>
        <v>20</v>
      </c>
      <c r="F223" s="31">
        <f>ROUND(Tabla13[[#This Row],[CANTIDAD TOTAL]]/4,0)</f>
        <v>20</v>
      </c>
      <c r="G223" s="31">
        <f>Tabla13[[#This Row],[CANTIDAD TOTAL]]-Tabla13[[#This Row],[PRIMER TRIMESTRE]]-Tabla13[[#This Row],[SEGUNDO TRIMESTRE]]-Tabla13[[#This Row],[TERCER TRIMESTRE]]</f>
        <v>20</v>
      </c>
      <c r="H223" s="31">
        <v>80</v>
      </c>
      <c r="I223" s="32">
        <v>6.96</v>
      </c>
      <c r="J223" s="32">
        <f>Tabla13[[#This Row],[CANTIDAD TOTAL]]*Tabla13[[#This Row],[PRECIO UNITARIO ESTIMADO]]</f>
        <v>556.79999999999995</v>
      </c>
      <c r="K223" s="40"/>
      <c r="L223" s="37" t="s">
        <v>35</v>
      </c>
      <c r="M223" s="26" t="s">
        <v>1709</v>
      </c>
      <c r="N223" s="32"/>
      <c r="O223" s="64" t="s">
        <v>1213</v>
      </c>
      <c r="P223" s="65"/>
      <c r="Q223" s="79" t="s">
        <v>1229</v>
      </c>
      <c r="R223" s="83">
        <v>213</v>
      </c>
      <c r="U223" s="29"/>
      <c r="X223" s="30"/>
    </row>
    <row r="224" spans="1:24" x14ac:dyDescent="0.25">
      <c r="A224" s="44" t="s">
        <v>455</v>
      </c>
      <c r="B224" s="30" t="s">
        <v>882</v>
      </c>
      <c r="C224" s="37" t="s">
        <v>24</v>
      </c>
      <c r="D224" s="31">
        <f>ROUND(Tabla13[[#This Row],[CANTIDAD TOTAL]]/4,0)</f>
        <v>25</v>
      </c>
      <c r="E224" s="31">
        <f>ROUND(Tabla13[[#This Row],[CANTIDAD TOTAL]]/4,0)</f>
        <v>25</v>
      </c>
      <c r="F224" s="31">
        <f>ROUND(Tabla13[[#This Row],[CANTIDAD TOTAL]]/4,0)</f>
        <v>25</v>
      </c>
      <c r="G224" s="31">
        <f>Tabla13[[#This Row],[CANTIDAD TOTAL]]-Tabla13[[#This Row],[PRIMER TRIMESTRE]]-Tabla13[[#This Row],[SEGUNDO TRIMESTRE]]-Tabla13[[#This Row],[TERCER TRIMESTRE]]</f>
        <v>25</v>
      </c>
      <c r="H224" s="31">
        <v>100</v>
      </c>
      <c r="I224" s="32">
        <v>3</v>
      </c>
      <c r="J224" s="32">
        <f>Tabla13[[#This Row],[CANTIDAD TOTAL]]*Tabla13[[#This Row],[PRECIO UNITARIO ESTIMADO]]</f>
        <v>300</v>
      </c>
      <c r="K224" s="40"/>
      <c r="L224" s="37" t="s">
        <v>35</v>
      </c>
      <c r="M224" s="26" t="s">
        <v>1709</v>
      </c>
      <c r="N224" s="32"/>
      <c r="O224" s="64" t="s">
        <v>1213</v>
      </c>
      <c r="P224" s="65"/>
      <c r="Q224" s="79" t="s">
        <v>1229</v>
      </c>
      <c r="R224" s="83">
        <v>214</v>
      </c>
      <c r="U224" s="29"/>
      <c r="X224" s="30"/>
    </row>
    <row r="225" spans="1:24" x14ac:dyDescent="0.25">
      <c r="A225" s="44" t="s">
        <v>455</v>
      </c>
      <c r="B225" s="30" t="s">
        <v>883</v>
      </c>
      <c r="C225" s="37" t="s">
        <v>24</v>
      </c>
      <c r="D225" s="31">
        <f>ROUND(Tabla13[[#This Row],[CANTIDAD TOTAL]]/4,0)</f>
        <v>10</v>
      </c>
      <c r="E225" s="31">
        <f>ROUND(Tabla13[[#This Row],[CANTIDAD TOTAL]]/4,0)</f>
        <v>10</v>
      </c>
      <c r="F225" s="31">
        <f>ROUND(Tabla13[[#This Row],[CANTIDAD TOTAL]]/4,0)</f>
        <v>10</v>
      </c>
      <c r="G225" s="31">
        <f>Tabla13[[#This Row],[CANTIDAD TOTAL]]-Tabla13[[#This Row],[PRIMER TRIMESTRE]]-Tabla13[[#This Row],[SEGUNDO TRIMESTRE]]-Tabla13[[#This Row],[TERCER TRIMESTRE]]</f>
        <v>10</v>
      </c>
      <c r="H225" s="31">
        <v>40</v>
      </c>
      <c r="I225" s="32">
        <v>411.8</v>
      </c>
      <c r="J225" s="32">
        <f>Tabla13[[#This Row],[CANTIDAD TOTAL]]*Tabla13[[#This Row],[PRECIO UNITARIO ESTIMADO]]</f>
        <v>16472</v>
      </c>
      <c r="K225" s="40"/>
      <c r="L225" s="37" t="s">
        <v>35</v>
      </c>
      <c r="M225" s="26" t="s">
        <v>1709</v>
      </c>
      <c r="N225" s="32"/>
      <c r="O225" s="64" t="s">
        <v>1213</v>
      </c>
      <c r="P225" s="65"/>
      <c r="Q225" s="79" t="s">
        <v>1229</v>
      </c>
      <c r="R225" s="83">
        <v>215</v>
      </c>
      <c r="U225" s="29"/>
      <c r="X225" s="30"/>
    </row>
    <row r="226" spans="1:24" x14ac:dyDescent="0.25">
      <c r="A226" s="44" t="s">
        <v>455</v>
      </c>
      <c r="B226" s="30" t="s">
        <v>884</v>
      </c>
      <c r="C226" s="37" t="s">
        <v>24</v>
      </c>
      <c r="D226" s="31">
        <f>ROUND(Tabla13[[#This Row],[CANTIDAD TOTAL]]/4,0)</f>
        <v>3</v>
      </c>
      <c r="E226" s="31">
        <f>ROUND(Tabla13[[#This Row],[CANTIDAD TOTAL]]/4,0)</f>
        <v>3</v>
      </c>
      <c r="F226" s="31">
        <f>ROUND(Tabla13[[#This Row],[CANTIDAD TOTAL]]/4,0)</f>
        <v>3</v>
      </c>
      <c r="G226" s="31">
        <f>Tabla13[[#This Row],[CANTIDAD TOTAL]]-Tabla13[[#This Row],[PRIMER TRIMESTRE]]-Tabla13[[#This Row],[SEGUNDO TRIMESTRE]]-Tabla13[[#This Row],[TERCER TRIMESTRE]]</f>
        <v>3</v>
      </c>
      <c r="H226" s="31">
        <v>12</v>
      </c>
      <c r="I226" s="32">
        <v>131.99</v>
      </c>
      <c r="J226" s="32">
        <f>Tabla13[[#This Row],[CANTIDAD TOTAL]]*Tabla13[[#This Row],[PRECIO UNITARIO ESTIMADO]]</f>
        <v>1583.88</v>
      </c>
      <c r="K226" s="40"/>
      <c r="L226" s="37" t="s">
        <v>35</v>
      </c>
      <c r="M226" s="26" t="s">
        <v>1709</v>
      </c>
      <c r="N226" s="32"/>
      <c r="O226" s="64" t="s">
        <v>1213</v>
      </c>
      <c r="P226" s="65"/>
      <c r="Q226" s="79" t="s">
        <v>1229</v>
      </c>
      <c r="R226" s="83">
        <v>216</v>
      </c>
      <c r="U226" s="29"/>
      <c r="X226" s="30"/>
    </row>
    <row r="227" spans="1:24" x14ac:dyDescent="0.25">
      <c r="A227" s="44" t="s">
        <v>455</v>
      </c>
      <c r="B227" s="30" t="s">
        <v>885</v>
      </c>
      <c r="C227" s="37" t="s">
        <v>24</v>
      </c>
      <c r="D227" s="31">
        <f>ROUND(Tabla13[[#This Row],[CANTIDAD TOTAL]]/4,0)</f>
        <v>3</v>
      </c>
      <c r="E227" s="31">
        <f>ROUND(Tabla13[[#This Row],[CANTIDAD TOTAL]]/4,0)</f>
        <v>3</v>
      </c>
      <c r="F227" s="31">
        <f>ROUND(Tabla13[[#This Row],[CANTIDAD TOTAL]]/4,0)</f>
        <v>3</v>
      </c>
      <c r="G227" s="31">
        <f>Tabla13[[#This Row],[CANTIDAD TOTAL]]-Tabla13[[#This Row],[PRIMER TRIMESTRE]]-Tabla13[[#This Row],[SEGUNDO TRIMESTRE]]-Tabla13[[#This Row],[TERCER TRIMESTRE]]</f>
        <v>3</v>
      </c>
      <c r="H227" s="31">
        <v>12</v>
      </c>
      <c r="I227" s="32">
        <v>200</v>
      </c>
      <c r="J227" s="32">
        <f>Tabla13[[#This Row],[CANTIDAD TOTAL]]*Tabla13[[#This Row],[PRECIO UNITARIO ESTIMADO]]</f>
        <v>2400</v>
      </c>
      <c r="K227" s="40"/>
      <c r="L227" s="37" t="s">
        <v>35</v>
      </c>
      <c r="M227" s="26" t="s">
        <v>1709</v>
      </c>
      <c r="N227" s="32"/>
      <c r="O227" s="64" t="s">
        <v>1213</v>
      </c>
      <c r="P227" s="65"/>
      <c r="Q227" s="79" t="s">
        <v>1229</v>
      </c>
      <c r="R227" s="83">
        <v>217</v>
      </c>
      <c r="U227" s="29"/>
      <c r="X227" s="30"/>
    </row>
    <row r="228" spans="1:24" x14ac:dyDescent="0.25">
      <c r="A228" s="44" t="s">
        <v>455</v>
      </c>
      <c r="B228" s="30" t="s">
        <v>886</v>
      </c>
      <c r="C228" s="37" t="s">
        <v>24</v>
      </c>
      <c r="D228" s="31">
        <f>ROUND(Tabla13[[#This Row],[CANTIDAD TOTAL]]/4,0)</f>
        <v>3</v>
      </c>
      <c r="E228" s="31">
        <f>ROUND(Tabla13[[#This Row],[CANTIDAD TOTAL]]/4,0)</f>
        <v>3</v>
      </c>
      <c r="F228" s="31">
        <f>ROUND(Tabla13[[#This Row],[CANTIDAD TOTAL]]/4,0)</f>
        <v>3</v>
      </c>
      <c r="G228" s="31">
        <f>Tabla13[[#This Row],[CANTIDAD TOTAL]]-Tabla13[[#This Row],[PRIMER TRIMESTRE]]-Tabla13[[#This Row],[SEGUNDO TRIMESTRE]]-Tabla13[[#This Row],[TERCER TRIMESTRE]]</f>
        <v>3</v>
      </c>
      <c r="H228" s="31">
        <v>12</v>
      </c>
      <c r="I228" s="32">
        <v>208.8</v>
      </c>
      <c r="J228" s="32">
        <f>Tabla13[[#This Row],[CANTIDAD TOTAL]]*Tabla13[[#This Row],[PRECIO UNITARIO ESTIMADO]]</f>
        <v>2505.6000000000004</v>
      </c>
      <c r="K228" s="40"/>
      <c r="L228" s="37" t="s">
        <v>35</v>
      </c>
      <c r="M228" s="26" t="s">
        <v>1709</v>
      </c>
      <c r="N228" s="32"/>
      <c r="O228" s="64" t="s">
        <v>1213</v>
      </c>
      <c r="P228" s="65"/>
      <c r="Q228" s="79" t="s">
        <v>1229</v>
      </c>
      <c r="R228" s="83">
        <v>218</v>
      </c>
      <c r="U228" s="29"/>
      <c r="X228" s="30"/>
    </row>
    <row r="229" spans="1:24" x14ac:dyDescent="0.25">
      <c r="A229" s="44" t="s">
        <v>455</v>
      </c>
      <c r="B229" s="30" t="s">
        <v>887</v>
      </c>
      <c r="C229" s="37" t="s">
        <v>24</v>
      </c>
      <c r="D229" s="31">
        <f>ROUND(Tabla13[[#This Row],[CANTIDAD TOTAL]]/4,0)</f>
        <v>150</v>
      </c>
      <c r="E229" s="31">
        <f>ROUND(Tabla13[[#This Row],[CANTIDAD TOTAL]]/4,0)</f>
        <v>150</v>
      </c>
      <c r="F229" s="31">
        <f>ROUND(Tabla13[[#This Row],[CANTIDAD TOTAL]]/4,0)</f>
        <v>150</v>
      </c>
      <c r="G229" s="31">
        <f>Tabla13[[#This Row],[CANTIDAD TOTAL]]-Tabla13[[#This Row],[PRIMER TRIMESTRE]]-Tabla13[[#This Row],[SEGUNDO TRIMESTRE]]-Tabla13[[#This Row],[TERCER TRIMESTRE]]</f>
        <v>150</v>
      </c>
      <c r="H229" s="31">
        <v>600</v>
      </c>
      <c r="I229" s="32">
        <v>49.35</v>
      </c>
      <c r="J229" s="32">
        <f>Tabla13[[#This Row],[CANTIDAD TOTAL]]*Tabla13[[#This Row],[PRECIO UNITARIO ESTIMADO]]</f>
        <v>29610</v>
      </c>
      <c r="K229" s="40"/>
      <c r="L229" s="37" t="s">
        <v>35</v>
      </c>
      <c r="M229" s="26" t="s">
        <v>1709</v>
      </c>
      <c r="N229" s="32"/>
      <c r="O229" s="64" t="s">
        <v>1213</v>
      </c>
      <c r="P229" s="65"/>
      <c r="Q229" s="79" t="s">
        <v>1229</v>
      </c>
      <c r="R229" s="83">
        <v>219</v>
      </c>
      <c r="U229" s="29"/>
      <c r="X229" s="30"/>
    </row>
    <row r="230" spans="1:24" x14ac:dyDescent="0.25">
      <c r="A230" s="44" t="s">
        <v>455</v>
      </c>
      <c r="B230" s="30" t="s">
        <v>888</v>
      </c>
      <c r="C230" s="37" t="s">
        <v>24</v>
      </c>
      <c r="D230" s="31">
        <f>ROUND(Tabla13[[#This Row],[CANTIDAD TOTAL]]/4,0)</f>
        <v>10</v>
      </c>
      <c r="E230" s="31">
        <f>ROUND(Tabla13[[#This Row],[CANTIDAD TOTAL]]/4,0)</f>
        <v>10</v>
      </c>
      <c r="F230" s="31">
        <f>ROUND(Tabla13[[#This Row],[CANTIDAD TOTAL]]/4,0)</f>
        <v>10</v>
      </c>
      <c r="G230" s="31">
        <f>Tabla13[[#This Row],[CANTIDAD TOTAL]]-Tabla13[[#This Row],[PRIMER TRIMESTRE]]-Tabla13[[#This Row],[SEGUNDO TRIMESTRE]]-Tabla13[[#This Row],[TERCER TRIMESTRE]]</f>
        <v>10</v>
      </c>
      <c r="H230" s="31">
        <v>40</v>
      </c>
      <c r="I230" s="32">
        <v>15</v>
      </c>
      <c r="J230" s="32">
        <f>Tabla13[[#This Row],[CANTIDAD TOTAL]]*Tabla13[[#This Row],[PRECIO UNITARIO ESTIMADO]]</f>
        <v>600</v>
      </c>
      <c r="K230" s="40"/>
      <c r="L230" s="37" t="s">
        <v>35</v>
      </c>
      <c r="M230" s="26" t="s">
        <v>1709</v>
      </c>
      <c r="N230" s="32"/>
      <c r="O230" s="64" t="s">
        <v>1213</v>
      </c>
      <c r="P230" s="65"/>
      <c r="Q230" s="79" t="s">
        <v>1229</v>
      </c>
      <c r="R230" s="83">
        <v>220</v>
      </c>
      <c r="U230" s="29"/>
      <c r="X230" s="30"/>
    </row>
    <row r="231" spans="1:24" x14ac:dyDescent="0.25">
      <c r="A231" s="44" t="s">
        <v>455</v>
      </c>
      <c r="B231" s="30" t="s">
        <v>889</v>
      </c>
      <c r="C231" s="37" t="s">
        <v>24</v>
      </c>
      <c r="D231" s="31">
        <f>ROUND(Tabla13[[#This Row],[CANTIDAD TOTAL]]/4,0)</f>
        <v>85</v>
      </c>
      <c r="E231" s="31">
        <f>ROUND(Tabla13[[#This Row],[CANTIDAD TOTAL]]/4,0)</f>
        <v>85</v>
      </c>
      <c r="F231" s="31">
        <f>ROUND(Tabla13[[#This Row],[CANTIDAD TOTAL]]/4,0)</f>
        <v>85</v>
      </c>
      <c r="G231" s="31">
        <f>Tabla13[[#This Row],[CANTIDAD TOTAL]]-Tabla13[[#This Row],[PRIMER TRIMESTRE]]-Tabla13[[#This Row],[SEGUNDO TRIMESTRE]]-Tabla13[[#This Row],[TERCER TRIMESTRE]]</f>
        <v>85</v>
      </c>
      <c r="H231" s="31">
        <v>340</v>
      </c>
      <c r="I231" s="32">
        <v>600</v>
      </c>
      <c r="J231" s="32">
        <f>Tabla13[[#This Row],[CANTIDAD TOTAL]]*Tabla13[[#This Row],[PRECIO UNITARIO ESTIMADO]]</f>
        <v>204000</v>
      </c>
      <c r="K231" s="40"/>
      <c r="L231" s="37" t="s">
        <v>35</v>
      </c>
      <c r="M231" s="26" t="s">
        <v>1709</v>
      </c>
      <c r="N231" s="32"/>
      <c r="O231" s="64" t="s">
        <v>1213</v>
      </c>
      <c r="P231" s="65"/>
      <c r="Q231" s="79" t="s">
        <v>1229</v>
      </c>
      <c r="R231" s="83">
        <v>221</v>
      </c>
      <c r="U231" s="29"/>
      <c r="X231" s="30"/>
    </row>
    <row r="232" spans="1:24" x14ac:dyDescent="0.25">
      <c r="A232" s="44" t="s">
        <v>455</v>
      </c>
      <c r="B232" s="30" t="s">
        <v>890</v>
      </c>
      <c r="C232" s="37" t="s">
        <v>24</v>
      </c>
      <c r="D232" s="31">
        <f>ROUND(Tabla13[[#This Row],[CANTIDAD TOTAL]]/4,0)</f>
        <v>14</v>
      </c>
      <c r="E232" s="31">
        <f>ROUND(Tabla13[[#This Row],[CANTIDAD TOTAL]]/4,0)</f>
        <v>14</v>
      </c>
      <c r="F232" s="31">
        <f>ROUND(Tabla13[[#This Row],[CANTIDAD TOTAL]]/4,0)</f>
        <v>14</v>
      </c>
      <c r="G232" s="31">
        <f>Tabla13[[#This Row],[CANTIDAD TOTAL]]-Tabla13[[#This Row],[PRIMER TRIMESTRE]]-Tabla13[[#This Row],[SEGUNDO TRIMESTRE]]-Tabla13[[#This Row],[TERCER TRIMESTRE]]</f>
        <v>13</v>
      </c>
      <c r="H232" s="31">
        <v>55</v>
      </c>
      <c r="I232" s="32">
        <v>1011.04</v>
      </c>
      <c r="J232" s="32">
        <f>Tabla13[[#This Row],[CANTIDAD TOTAL]]*Tabla13[[#This Row],[PRECIO UNITARIO ESTIMADO]]</f>
        <v>55607.199999999997</v>
      </c>
      <c r="K232" s="40"/>
      <c r="L232" s="37" t="s">
        <v>35</v>
      </c>
      <c r="M232" s="26" t="s">
        <v>1709</v>
      </c>
      <c r="N232" s="32"/>
      <c r="O232" s="64" t="s">
        <v>1213</v>
      </c>
      <c r="P232" s="65"/>
      <c r="Q232" s="79" t="s">
        <v>1229</v>
      </c>
      <c r="R232" s="83">
        <v>222</v>
      </c>
      <c r="U232" s="29"/>
      <c r="X232" s="30"/>
    </row>
    <row r="233" spans="1:24" x14ac:dyDescent="0.25">
      <c r="A233" s="44" t="s">
        <v>455</v>
      </c>
      <c r="B233" s="30" t="s">
        <v>891</v>
      </c>
      <c r="C233" s="37" t="s">
        <v>24</v>
      </c>
      <c r="D233" s="31">
        <f>ROUND(Tabla13[[#This Row],[CANTIDAD TOTAL]]/4,0)</f>
        <v>43</v>
      </c>
      <c r="E233" s="31">
        <f>ROUND(Tabla13[[#This Row],[CANTIDAD TOTAL]]/4,0)</f>
        <v>43</v>
      </c>
      <c r="F233" s="31">
        <f>ROUND(Tabla13[[#This Row],[CANTIDAD TOTAL]]/4,0)</f>
        <v>43</v>
      </c>
      <c r="G233" s="31">
        <f>Tabla13[[#This Row],[CANTIDAD TOTAL]]-Tabla13[[#This Row],[PRIMER TRIMESTRE]]-Tabla13[[#This Row],[SEGUNDO TRIMESTRE]]-Tabla13[[#This Row],[TERCER TRIMESTRE]]</f>
        <v>41</v>
      </c>
      <c r="H233" s="31">
        <v>170</v>
      </c>
      <c r="I233" s="32">
        <v>760.53</v>
      </c>
      <c r="J233" s="32">
        <f>Tabla13[[#This Row],[CANTIDAD TOTAL]]*Tabla13[[#This Row],[PRECIO UNITARIO ESTIMADO]]</f>
        <v>129290.09999999999</v>
      </c>
      <c r="K233" s="40"/>
      <c r="L233" s="37" t="s">
        <v>35</v>
      </c>
      <c r="M233" s="26" t="s">
        <v>1709</v>
      </c>
      <c r="N233" s="32"/>
      <c r="O233" s="64" t="s">
        <v>1213</v>
      </c>
      <c r="P233" s="65"/>
      <c r="Q233" s="79" t="s">
        <v>1229</v>
      </c>
      <c r="R233" s="83">
        <v>223</v>
      </c>
      <c r="U233" s="29"/>
      <c r="X233" s="30"/>
    </row>
    <row r="234" spans="1:24" x14ac:dyDescent="0.25">
      <c r="A234" s="44" t="s">
        <v>455</v>
      </c>
      <c r="B234" s="30" t="s">
        <v>892</v>
      </c>
      <c r="C234" s="37" t="s">
        <v>24</v>
      </c>
      <c r="D234" s="31">
        <f>ROUND(Tabla13[[#This Row],[CANTIDAD TOTAL]]/4,0)</f>
        <v>13</v>
      </c>
      <c r="E234" s="31">
        <f>ROUND(Tabla13[[#This Row],[CANTIDAD TOTAL]]/4,0)</f>
        <v>13</v>
      </c>
      <c r="F234" s="31">
        <f>ROUND(Tabla13[[#This Row],[CANTIDAD TOTAL]]/4,0)</f>
        <v>13</v>
      </c>
      <c r="G234" s="31">
        <f>Tabla13[[#This Row],[CANTIDAD TOTAL]]-Tabla13[[#This Row],[PRIMER TRIMESTRE]]-Tabla13[[#This Row],[SEGUNDO TRIMESTRE]]-Tabla13[[#This Row],[TERCER TRIMESTRE]]</f>
        <v>11</v>
      </c>
      <c r="H234" s="31">
        <v>50</v>
      </c>
      <c r="I234" s="32">
        <v>163.15</v>
      </c>
      <c r="J234" s="32">
        <f>Tabla13[[#This Row],[CANTIDAD TOTAL]]*Tabla13[[#This Row],[PRECIO UNITARIO ESTIMADO]]</f>
        <v>8157.5</v>
      </c>
      <c r="K234" s="40"/>
      <c r="L234" s="37" t="s">
        <v>35</v>
      </c>
      <c r="M234" s="26" t="s">
        <v>1709</v>
      </c>
      <c r="N234" s="32"/>
      <c r="O234" s="64" t="s">
        <v>1213</v>
      </c>
      <c r="P234" s="65"/>
      <c r="Q234" s="79" t="s">
        <v>1229</v>
      </c>
      <c r="R234" s="83">
        <v>224</v>
      </c>
      <c r="U234" s="29"/>
      <c r="X234" s="30"/>
    </row>
    <row r="235" spans="1:24" x14ac:dyDescent="0.25">
      <c r="A235" s="44" t="s">
        <v>455</v>
      </c>
      <c r="B235" s="30" t="s">
        <v>893</v>
      </c>
      <c r="C235" s="37" t="s">
        <v>24</v>
      </c>
      <c r="D235" s="31">
        <f>ROUND(Tabla13[[#This Row],[CANTIDAD TOTAL]]/4,0)</f>
        <v>500</v>
      </c>
      <c r="E235" s="31">
        <f>ROUND(Tabla13[[#This Row],[CANTIDAD TOTAL]]/4,0)</f>
        <v>500</v>
      </c>
      <c r="F235" s="31">
        <f>ROUND(Tabla13[[#This Row],[CANTIDAD TOTAL]]/4,0)</f>
        <v>500</v>
      </c>
      <c r="G235" s="31">
        <f>Tabla13[[#This Row],[CANTIDAD TOTAL]]-Tabla13[[#This Row],[PRIMER TRIMESTRE]]-Tabla13[[#This Row],[SEGUNDO TRIMESTRE]]-Tabla13[[#This Row],[TERCER TRIMESTRE]]</f>
        <v>500</v>
      </c>
      <c r="H235" s="31">
        <v>2000</v>
      </c>
      <c r="I235" s="32">
        <v>250</v>
      </c>
      <c r="J235" s="32">
        <f>Tabla13[[#This Row],[CANTIDAD TOTAL]]*Tabla13[[#This Row],[PRECIO UNITARIO ESTIMADO]]</f>
        <v>500000</v>
      </c>
      <c r="K235" s="40"/>
      <c r="L235" s="37" t="s">
        <v>35</v>
      </c>
      <c r="M235" s="26" t="s">
        <v>1709</v>
      </c>
      <c r="N235" s="32"/>
      <c r="O235" s="64" t="s">
        <v>1213</v>
      </c>
      <c r="P235" s="65"/>
      <c r="Q235" s="79" t="s">
        <v>1229</v>
      </c>
      <c r="R235" s="83">
        <v>225</v>
      </c>
      <c r="U235" s="29"/>
      <c r="X235" s="30"/>
    </row>
    <row r="236" spans="1:24" x14ac:dyDescent="0.25">
      <c r="A236" s="44" t="s">
        <v>455</v>
      </c>
      <c r="B236" s="30" t="s">
        <v>894</v>
      </c>
      <c r="C236" s="37" t="s">
        <v>24</v>
      </c>
      <c r="D236" s="31">
        <f>ROUND(Tabla13[[#This Row],[CANTIDAD TOTAL]]/4,0)</f>
        <v>10</v>
      </c>
      <c r="E236" s="31">
        <f>ROUND(Tabla13[[#This Row],[CANTIDAD TOTAL]]/4,0)</f>
        <v>10</v>
      </c>
      <c r="F236" s="31">
        <f>ROUND(Tabla13[[#This Row],[CANTIDAD TOTAL]]/4,0)</f>
        <v>10</v>
      </c>
      <c r="G236" s="31">
        <f>Tabla13[[#This Row],[CANTIDAD TOTAL]]-Tabla13[[#This Row],[PRIMER TRIMESTRE]]-Tabla13[[#This Row],[SEGUNDO TRIMESTRE]]-Tabla13[[#This Row],[TERCER TRIMESTRE]]</f>
        <v>10</v>
      </c>
      <c r="H236" s="31">
        <v>40</v>
      </c>
      <c r="I236" s="32">
        <v>522</v>
      </c>
      <c r="J236" s="32">
        <f>Tabla13[[#This Row],[CANTIDAD TOTAL]]*Tabla13[[#This Row],[PRECIO UNITARIO ESTIMADO]]</f>
        <v>20880</v>
      </c>
      <c r="K236" s="40"/>
      <c r="L236" s="37" t="s">
        <v>35</v>
      </c>
      <c r="M236" s="26" t="s">
        <v>1709</v>
      </c>
      <c r="N236" s="32"/>
      <c r="O236" s="64" t="s">
        <v>1213</v>
      </c>
      <c r="P236" s="65"/>
      <c r="Q236" s="79" t="s">
        <v>1229</v>
      </c>
      <c r="R236" s="83">
        <v>226</v>
      </c>
      <c r="U236" s="29"/>
      <c r="X236" s="30"/>
    </row>
    <row r="237" spans="1:24" x14ac:dyDescent="0.25">
      <c r="A237" s="44" t="s">
        <v>455</v>
      </c>
      <c r="B237" s="30" t="s">
        <v>895</v>
      </c>
      <c r="C237" s="37" t="s">
        <v>24</v>
      </c>
      <c r="D237" s="31">
        <f>ROUND(Tabla13[[#This Row],[CANTIDAD TOTAL]]/4,0)</f>
        <v>10</v>
      </c>
      <c r="E237" s="31">
        <f>ROUND(Tabla13[[#This Row],[CANTIDAD TOTAL]]/4,0)</f>
        <v>10</v>
      </c>
      <c r="F237" s="31">
        <f>ROUND(Tabla13[[#This Row],[CANTIDAD TOTAL]]/4,0)</f>
        <v>10</v>
      </c>
      <c r="G237" s="31">
        <f>Tabla13[[#This Row],[CANTIDAD TOTAL]]-Tabla13[[#This Row],[PRIMER TRIMESTRE]]-Tabla13[[#This Row],[SEGUNDO TRIMESTRE]]-Tabla13[[#This Row],[TERCER TRIMESTRE]]</f>
        <v>10</v>
      </c>
      <c r="H237" s="31">
        <v>40</v>
      </c>
      <c r="I237" s="32">
        <v>2860</v>
      </c>
      <c r="J237" s="32">
        <f>Tabla13[[#This Row],[CANTIDAD TOTAL]]*Tabla13[[#This Row],[PRECIO UNITARIO ESTIMADO]]</f>
        <v>114400</v>
      </c>
      <c r="K237" s="40"/>
      <c r="L237" s="37" t="s">
        <v>35</v>
      </c>
      <c r="M237" s="26" t="s">
        <v>1709</v>
      </c>
      <c r="N237" s="32"/>
      <c r="O237" s="64" t="s">
        <v>1213</v>
      </c>
      <c r="P237" s="65"/>
      <c r="Q237" s="79" t="s">
        <v>1229</v>
      </c>
      <c r="R237" s="83">
        <v>227</v>
      </c>
      <c r="U237" s="29"/>
      <c r="X237" s="30"/>
    </row>
    <row r="238" spans="1:24" x14ac:dyDescent="0.25">
      <c r="A238" s="44" t="s">
        <v>455</v>
      </c>
      <c r="B238" s="30" t="s">
        <v>896</v>
      </c>
      <c r="C238" s="37" t="s">
        <v>24</v>
      </c>
      <c r="D238" s="31">
        <f>ROUND(Tabla13[[#This Row],[CANTIDAD TOTAL]]/4,0)</f>
        <v>30</v>
      </c>
      <c r="E238" s="31">
        <f>ROUND(Tabla13[[#This Row],[CANTIDAD TOTAL]]/4,0)</f>
        <v>30</v>
      </c>
      <c r="F238" s="31">
        <f>ROUND(Tabla13[[#This Row],[CANTIDAD TOTAL]]/4,0)</f>
        <v>30</v>
      </c>
      <c r="G238" s="31">
        <f>Tabla13[[#This Row],[CANTIDAD TOTAL]]-Tabla13[[#This Row],[PRIMER TRIMESTRE]]-Tabla13[[#This Row],[SEGUNDO TRIMESTRE]]-Tabla13[[#This Row],[TERCER TRIMESTRE]]</f>
        <v>30</v>
      </c>
      <c r="H238" s="31">
        <v>120</v>
      </c>
      <c r="I238" s="32">
        <v>10.44</v>
      </c>
      <c r="J238" s="32">
        <f>Tabla13[[#This Row],[CANTIDAD TOTAL]]*Tabla13[[#This Row],[PRECIO UNITARIO ESTIMADO]]</f>
        <v>1252.8</v>
      </c>
      <c r="K238" s="40"/>
      <c r="L238" s="37" t="s">
        <v>35</v>
      </c>
      <c r="M238" s="26" t="s">
        <v>1709</v>
      </c>
      <c r="N238" s="32"/>
      <c r="O238" s="64" t="s">
        <v>1213</v>
      </c>
      <c r="P238" s="65"/>
      <c r="Q238" s="79" t="s">
        <v>1229</v>
      </c>
      <c r="R238" s="83">
        <v>228</v>
      </c>
      <c r="U238" s="29"/>
      <c r="X238" s="30"/>
    </row>
    <row r="239" spans="1:24" x14ac:dyDescent="0.25">
      <c r="A239" s="44" t="s">
        <v>455</v>
      </c>
      <c r="B239" s="30" t="s">
        <v>897</v>
      </c>
      <c r="C239" s="37" t="s">
        <v>24</v>
      </c>
      <c r="D239" s="31">
        <f>ROUND(Tabla13[[#This Row],[CANTIDAD TOTAL]]/4,0)</f>
        <v>375</v>
      </c>
      <c r="E239" s="31">
        <f>ROUND(Tabla13[[#This Row],[CANTIDAD TOTAL]]/4,0)</f>
        <v>375</v>
      </c>
      <c r="F239" s="31">
        <f>ROUND(Tabla13[[#This Row],[CANTIDAD TOTAL]]/4,0)</f>
        <v>375</v>
      </c>
      <c r="G239" s="31">
        <f>Tabla13[[#This Row],[CANTIDAD TOTAL]]-Tabla13[[#This Row],[PRIMER TRIMESTRE]]-Tabla13[[#This Row],[SEGUNDO TRIMESTRE]]-Tabla13[[#This Row],[TERCER TRIMESTRE]]</f>
        <v>375</v>
      </c>
      <c r="H239" s="31">
        <v>1500</v>
      </c>
      <c r="I239" s="32">
        <v>1.77</v>
      </c>
      <c r="J239" s="32">
        <f>Tabla13[[#This Row],[CANTIDAD TOTAL]]*Tabla13[[#This Row],[PRECIO UNITARIO ESTIMADO]]</f>
        <v>2655</v>
      </c>
      <c r="K239" s="40"/>
      <c r="L239" s="37" t="s">
        <v>35</v>
      </c>
      <c r="M239" s="26" t="s">
        <v>1709</v>
      </c>
      <c r="N239" s="32"/>
      <c r="O239" s="64" t="s">
        <v>1213</v>
      </c>
      <c r="P239" s="65"/>
      <c r="Q239" s="79" t="s">
        <v>1229</v>
      </c>
      <c r="R239" s="83">
        <v>229</v>
      </c>
      <c r="U239" s="29"/>
      <c r="X239" s="30"/>
    </row>
    <row r="240" spans="1:24" x14ac:dyDescent="0.25">
      <c r="A240" s="44" t="s">
        <v>455</v>
      </c>
      <c r="B240" s="30" t="s">
        <v>898</v>
      </c>
      <c r="C240" s="37" t="s">
        <v>24</v>
      </c>
      <c r="D240" s="31">
        <f>ROUND(Tabla13[[#This Row],[CANTIDAD TOTAL]]/4,0)</f>
        <v>13</v>
      </c>
      <c r="E240" s="31">
        <f>ROUND(Tabla13[[#This Row],[CANTIDAD TOTAL]]/4,0)</f>
        <v>13</v>
      </c>
      <c r="F240" s="31">
        <f>ROUND(Tabla13[[#This Row],[CANTIDAD TOTAL]]/4,0)</f>
        <v>13</v>
      </c>
      <c r="G240" s="31">
        <f>Tabla13[[#This Row],[CANTIDAD TOTAL]]-Tabla13[[#This Row],[PRIMER TRIMESTRE]]-Tabla13[[#This Row],[SEGUNDO TRIMESTRE]]-Tabla13[[#This Row],[TERCER TRIMESTRE]]</f>
        <v>11</v>
      </c>
      <c r="H240" s="31">
        <v>50</v>
      </c>
      <c r="I240" s="32">
        <v>559.73</v>
      </c>
      <c r="J240" s="32">
        <f>Tabla13[[#This Row],[CANTIDAD TOTAL]]*Tabla13[[#This Row],[PRECIO UNITARIO ESTIMADO]]</f>
        <v>27986.5</v>
      </c>
      <c r="K240" s="40"/>
      <c r="L240" s="37" t="s">
        <v>35</v>
      </c>
      <c r="M240" s="26" t="s">
        <v>1709</v>
      </c>
      <c r="N240" s="32"/>
      <c r="O240" s="64" t="s">
        <v>1213</v>
      </c>
      <c r="P240" s="65"/>
      <c r="Q240" s="79" t="s">
        <v>1229</v>
      </c>
      <c r="R240" s="83">
        <v>230</v>
      </c>
      <c r="U240" s="29"/>
      <c r="X240" s="30"/>
    </row>
    <row r="241" spans="1:24" x14ac:dyDescent="0.25">
      <c r="A241" s="44" t="s">
        <v>455</v>
      </c>
      <c r="B241" s="30" t="s">
        <v>899</v>
      </c>
      <c r="C241" s="37" t="s">
        <v>24</v>
      </c>
      <c r="D241" s="31">
        <f>ROUND(Tabla13[[#This Row],[CANTIDAD TOTAL]]/4,0)</f>
        <v>63</v>
      </c>
      <c r="E241" s="31">
        <f>ROUND(Tabla13[[#This Row],[CANTIDAD TOTAL]]/4,0)</f>
        <v>63</v>
      </c>
      <c r="F241" s="31">
        <f>ROUND(Tabla13[[#This Row],[CANTIDAD TOTAL]]/4,0)</f>
        <v>63</v>
      </c>
      <c r="G241" s="31">
        <f>Tabla13[[#This Row],[CANTIDAD TOTAL]]-Tabla13[[#This Row],[PRIMER TRIMESTRE]]-Tabla13[[#This Row],[SEGUNDO TRIMESTRE]]-Tabla13[[#This Row],[TERCER TRIMESTRE]]</f>
        <v>61</v>
      </c>
      <c r="H241" s="31">
        <v>250</v>
      </c>
      <c r="I241" s="32">
        <v>136.41999999999999</v>
      </c>
      <c r="J241" s="32">
        <f>Tabla13[[#This Row],[CANTIDAD TOTAL]]*Tabla13[[#This Row],[PRECIO UNITARIO ESTIMADO]]</f>
        <v>34105</v>
      </c>
      <c r="K241" s="40"/>
      <c r="L241" s="37" t="s">
        <v>35</v>
      </c>
      <c r="M241" s="26" t="s">
        <v>1709</v>
      </c>
      <c r="N241" s="32"/>
      <c r="O241" s="64" t="s">
        <v>1213</v>
      </c>
      <c r="P241" s="65"/>
      <c r="Q241" s="79" t="s">
        <v>1229</v>
      </c>
      <c r="R241" s="83">
        <v>231</v>
      </c>
      <c r="U241" s="29"/>
      <c r="X241" s="30"/>
    </row>
    <row r="242" spans="1:24" x14ac:dyDescent="0.25">
      <c r="A242" s="44" t="s">
        <v>455</v>
      </c>
      <c r="B242" s="30" t="s">
        <v>900</v>
      </c>
      <c r="C242" s="37" t="s">
        <v>24</v>
      </c>
      <c r="D242" s="31">
        <f>ROUND(Tabla13[[#This Row],[CANTIDAD TOTAL]]/4,0)</f>
        <v>25</v>
      </c>
      <c r="E242" s="31">
        <f>ROUND(Tabla13[[#This Row],[CANTIDAD TOTAL]]/4,0)</f>
        <v>25</v>
      </c>
      <c r="F242" s="31">
        <f>ROUND(Tabla13[[#This Row],[CANTIDAD TOTAL]]/4,0)</f>
        <v>25</v>
      </c>
      <c r="G242" s="31">
        <f>Tabla13[[#This Row],[CANTIDAD TOTAL]]-Tabla13[[#This Row],[PRIMER TRIMESTRE]]-Tabla13[[#This Row],[SEGUNDO TRIMESTRE]]-Tabla13[[#This Row],[TERCER TRIMESTRE]]</f>
        <v>25</v>
      </c>
      <c r="H242" s="31">
        <v>100</v>
      </c>
      <c r="I242" s="32">
        <v>38.85</v>
      </c>
      <c r="J242" s="32">
        <f>Tabla13[[#This Row],[CANTIDAD TOTAL]]*Tabla13[[#This Row],[PRECIO UNITARIO ESTIMADO]]</f>
        <v>3885</v>
      </c>
      <c r="K242" s="40"/>
      <c r="L242" s="37" t="s">
        <v>35</v>
      </c>
      <c r="M242" s="26" t="s">
        <v>1709</v>
      </c>
      <c r="N242" s="32"/>
      <c r="O242" s="64" t="s">
        <v>1213</v>
      </c>
      <c r="P242" s="65"/>
      <c r="Q242" s="79" t="s">
        <v>1229</v>
      </c>
      <c r="R242" s="83">
        <v>232</v>
      </c>
      <c r="U242" s="29"/>
      <c r="X242" s="30"/>
    </row>
    <row r="243" spans="1:24" x14ac:dyDescent="0.25">
      <c r="A243" s="44" t="s">
        <v>455</v>
      </c>
      <c r="B243" s="30" t="s">
        <v>901</v>
      </c>
      <c r="C243" s="37" t="s">
        <v>24</v>
      </c>
      <c r="D243" s="31">
        <f>ROUND(Tabla13[[#This Row],[CANTIDAD TOTAL]]/4,0)</f>
        <v>13</v>
      </c>
      <c r="E243" s="31">
        <f>ROUND(Tabla13[[#This Row],[CANTIDAD TOTAL]]/4,0)</f>
        <v>13</v>
      </c>
      <c r="F243" s="31">
        <f>ROUND(Tabla13[[#This Row],[CANTIDAD TOTAL]]/4,0)</f>
        <v>13</v>
      </c>
      <c r="G243" s="31">
        <f>Tabla13[[#This Row],[CANTIDAD TOTAL]]-Tabla13[[#This Row],[PRIMER TRIMESTRE]]-Tabla13[[#This Row],[SEGUNDO TRIMESTRE]]-Tabla13[[#This Row],[TERCER TRIMESTRE]]</f>
        <v>11</v>
      </c>
      <c r="H243" s="31">
        <v>50</v>
      </c>
      <c r="I243" s="32">
        <v>95.06</v>
      </c>
      <c r="J243" s="32">
        <f>Tabla13[[#This Row],[CANTIDAD TOTAL]]*Tabla13[[#This Row],[PRECIO UNITARIO ESTIMADO]]</f>
        <v>4753</v>
      </c>
      <c r="K243" s="40"/>
      <c r="L243" s="37" t="s">
        <v>35</v>
      </c>
      <c r="M243" s="26" t="s">
        <v>1709</v>
      </c>
      <c r="N243" s="32"/>
      <c r="O243" s="64" t="s">
        <v>1213</v>
      </c>
      <c r="P243" s="65"/>
      <c r="Q243" s="79" t="s">
        <v>1229</v>
      </c>
      <c r="R243" s="83">
        <v>233</v>
      </c>
      <c r="U243" s="29"/>
      <c r="X243" s="30"/>
    </row>
    <row r="244" spans="1:24" x14ac:dyDescent="0.25">
      <c r="A244" s="44" t="s">
        <v>455</v>
      </c>
      <c r="B244" s="30" t="s">
        <v>902</v>
      </c>
      <c r="C244" s="37" t="s">
        <v>24</v>
      </c>
      <c r="D244" s="31">
        <f>ROUND(Tabla13[[#This Row],[CANTIDAD TOTAL]]/4,0)</f>
        <v>25</v>
      </c>
      <c r="E244" s="31">
        <f>ROUND(Tabla13[[#This Row],[CANTIDAD TOTAL]]/4,0)</f>
        <v>25</v>
      </c>
      <c r="F244" s="31">
        <f>ROUND(Tabla13[[#This Row],[CANTIDAD TOTAL]]/4,0)</f>
        <v>25</v>
      </c>
      <c r="G244" s="31">
        <f>Tabla13[[#This Row],[CANTIDAD TOTAL]]-Tabla13[[#This Row],[PRIMER TRIMESTRE]]-Tabla13[[#This Row],[SEGUNDO TRIMESTRE]]-Tabla13[[#This Row],[TERCER TRIMESTRE]]</f>
        <v>25</v>
      </c>
      <c r="H244" s="31">
        <v>100</v>
      </c>
      <c r="I244" s="32">
        <v>434.05</v>
      </c>
      <c r="J244" s="32">
        <f>Tabla13[[#This Row],[CANTIDAD TOTAL]]*Tabla13[[#This Row],[PRECIO UNITARIO ESTIMADO]]</f>
        <v>43405</v>
      </c>
      <c r="K244" s="40"/>
      <c r="L244" s="37" t="s">
        <v>35</v>
      </c>
      <c r="M244" s="26" t="s">
        <v>1709</v>
      </c>
      <c r="N244" s="32"/>
      <c r="O244" s="64" t="s">
        <v>1213</v>
      </c>
      <c r="P244" s="65"/>
      <c r="Q244" s="79" t="s">
        <v>1229</v>
      </c>
      <c r="R244" s="83">
        <v>234</v>
      </c>
      <c r="U244" s="29"/>
      <c r="X244" s="30"/>
    </row>
    <row r="245" spans="1:24" x14ac:dyDescent="0.25">
      <c r="A245" s="44" t="s">
        <v>455</v>
      </c>
      <c r="B245" s="30" t="s">
        <v>903</v>
      </c>
      <c r="C245" s="37" t="s">
        <v>1130</v>
      </c>
      <c r="D245" s="31">
        <f>ROUND(Tabla13[[#This Row],[CANTIDAD TOTAL]]/4,0)</f>
        <v>2500</v>
      </c>
      <c r="E245" s="31">
        <f>ROUND(Tabla13[[#This Row],[CANTIDAD TOTAL]]/4,0)</f>
        <v>2500</v>
      </c>
      <c r="F245" s="31">
        <f>ROUND(Tabla13[[#This Row],[CANTIDAD TOTAL]]/4,0)</f>
        <v>2500</v>
      </c>
      <c r="G245" s="31">
        <f>Tabla13[[#This Row],[CANTIDAD TOTAL]]-Tabla13[[#This Row],[PRIMER TRIMESTRE]]-Tabla13[[#This Row],[SEGUNDO TRIMESTRE]]-Tabla13[[#This Row],[TERCER TRIMESTRE]]</f>
        <v>2500</v>
      </c>
      <c r="H245" s="31">
        <v>10000</v>
      </c>
      <c r="I245" s="32">
        <v>6.97</v>
      </c>
      <c r="J245" s="32">
        <f>Tabla13[[#This Row],[CANTIDAD TOTAL]]*Tabla13[[#This Row],[PRECIO UNITARIO ESTIMADO]]</f>
        <v>69700</v>
      </c>
      <c r="K245" s="40"/>
      <c r="L245" s="37" t="s">
        <v>35</v>
      </c>
      <c r="M245" s="26" t="s">
        <v>1709</v>
      </c>
      <c r="N245" s="32"/>
      <c r="O245" s="64" t="s">
        <v>1213</v>
      </c>
      <c r="P245" s="65"/>
      <c r="Q245" s="79" t="s">
        <v>1229</v>
      </c>
      <c r="R245" s="83">
        <v>235</v>
      </c>
      <c r="U245" s="29"/>
      <c r="X245" s="30"/>
    </row>
    <row r="246" spans="1:24" x14ac:dyDescent="0.25">
      <c r="A246" s="44" t="s">
        <v>455</v>
      </c>
      <c r="B246" s="30" t="s">
        <v>904</v>
      </c>
      <c r="C246" s="37" t="s">
        <v>1130</v>
      </c>
      <c r="D246" s="31">
        <f>ROUND(Tabla13[[#This Row],[CANTIDAD TOTAL]]/4,0)</f>
        <v>2500</v>
      </c>
      <c r="E246" s="31">
        <f>ROUND(Tabla13[[#This Row],[CANTIDAD TOTAL]]/4,0)</f>
        <v>2500</v>
      </c>
      <c r="F246" s="31">
        <f>ROUND(Tabla13[[#This Row],[CANTIDAD TOTAL]]/4,0)</f>
        <v>2500</v>
      </c>
      <c r="G246" s="31">
        <f>Tabla13[[#This Row],[CANTIDAD TOTAL]]-Tabla13[[#This Row],[PRIMER TRIMESTRE]]-Tabla13[[#This Row],[SEGUNDO TRIMESTRE]]-Tabla13[[#This Row],[TERCER TRIMESTRE]]</f>
        <v>2500</v>
      </c>
      <c r="H246" s="31">
        <v>10000</v>
      </c>
      <c r="I246" s="32">
        <v>6.97</v>
      </c>
      <c r="J246" s="32">
        <f>Tabla13[[#This Row],[CANTIDAD TOTAL]]*Tabla13[[#This Row],[PRECIO UNITARIO ESTIMADO]]</f>
        <v>69700</v>
      </c>
      <c r="K246" s="40"/>
      <c r="L246" s="37" t="s">
        <v>35</v>
      </c>
      <c r="M246" s="26" t="s">
        <v>1709</v>
      </c>
      <c r="N246" s="32"/>
      <c r="O246" s="64" t="s">
        <v>1213</v>
      </c>
      <c r="P246" s="65"/>
      <c r="Q246" s="79" t="s">
        <v>1229</v>
      </c>
      <c r="R246" s="83">
        <v>236</v>
      </c>
      <c r="U246" s="29"/>
      <c r="X246" s="30"/>
    </row>
    <row r="247" spans="1:24" x14ac:dyDescent="0.25">
      <c r="A247" s="44" t="s">
        <v>455</v>
      </c>
      <c r="B247" s="30" t="s">
        <v>905</v>
      </c>
      <c r="C247" s="37" t="s">
        <v>24</v>
      </c>
      <c r="D247" s="31">
        <f>ROUND(Tabla13[[#This Row],[CANTIDAD TOTAL]]/4,0)</f>
        <v>50</v>
      </c>
      <c r="E247" s="31">
        <f>ROUND(Tabla13[[#This Row],[CANTIDAD TOTAL]]/4,0)</f>
        <v>50</v>
      </c>
      <c r="F247" s="31">
        <f>ROUND(Tabla13[[#This Row],[CANTIDAD TOTAL]]/4,0)</f>
        <v>50</v>
      </c>
      <c r="G247" s="31">
        <f>Tabla13[[#This Row],[CANTIDAD TOTAL]]-Tabla13[[#This Row],[PRIMER TRIMESTRE]]-Tabla13[[#This Row],[SEGUNDO TRIMESTRE]]-Tabla13[[#This Row],[TERCER TRIMESTRE]]</f>
        <v>50</v>
      </c>
      <c r="H247" s="31">
        <v>200</v>
      </c>
      <c r="I247" s="32">
        <v>145</v>
      </c>
      <c r="J247" s="32">
        <f>Tabla13[[#This Row],[CANTIDAD TOTAL]]*Tabla13[[#This Row],[PRECIO UNITARIO ESTIMADO]]</f>
        <v>29000</v>
      </c>
      <c r="K247" s="40"/>
      <c r="L247" s="37" t="s">
        <v>35</v>
      </c>
      <c r="M247" s="26" t="s">
        <v>1709</v>
      </c>
      <c r="N247" s="32"/>
      <c r="O247" s="64" t="s">
        <v>1213</v>
      </c>
      <c r="P247" s="65"/>
      <c r="Q247" s="79" t="s">
        <v>1229</v>
      </c>
      <c r="R247" s="83">
        <v>237</v>
      </c>
      <c r="U247" s="29"/>
      <c r="X247" s="30"/>
    </row>
    <row r="248" spans="1:24" x14ac:dyDescent="0.25">
      <c r="A248" s="44" t="s">
        <v>455</v>
      </c>
      <c r="B248" s="30" t="s">
        <v>906</v>
      </c>
      <c r="C248" s="37" t="s">
        <v>24</v>
      </c>
      <c r="D248" s="31">
        <f>ROUND(Tabla13[[#This Row],[CANTIDAD TOTAL]]/4,0)</f>
        <v>2500</v>
      </c>
      <c r="E248" s="31">
        <f>ROUND(Tabla13[[#This Row],[CANTIDAD TOTAL]]/4,0)</f>
        <v>2500</v>
      </c>
      <c r="F248" s="31">
        <f>ROUND(Tabla13[[#This Row],[CANTIDAD TOTAL]]/4,0)</f>
        <v>2500</v>
      </c>
      <c r="G248" s="31">
        <f>Tabla13[[#This Row],[CANTIDAD TOTAL]]-Tabla13[[#This Row],[PRIMER TRIMESTRE]]-Tabla13[[#This Row],[SEGUNDO TRIMESTRE]]-Tabla13[[#This Row],[TERCER TRIMESTRE]]</f>
        <v>2500</v>
      </c>
      <c r="H248" s="31">
        <v>10000</v>
      </c>
      <c r="I248" s="32">
        <v>6.97</v>
      </c>
      <c r="J248" s="32">
        <f>Tabla13[[#This Row],[CANTIDAD TOTAL]]*Tabla13[[#This Row],[PRECIO UNITARIO ESTIMADO]]</f>
        <v>69700</v>
      </c>
      <c r="K248" s="40"/>
      <c r="L248" s="37" t="s">
        <v>35</v>
      </c>
      <c r="M248" s="26" t="s">
        <v>1709</v>
      </c>
      <c r="N248" s="32"/>
      <c r="O248" s="64" t="s">
        <v>1213</v>
      </c>
      <c r="P248" s="65"/>
      <c r="Q248" s="79" t="s">
        <v>1229</v>
      </c>
      <c r="R248" s="83">
        <v>238</v>
      </c>
      <c r="U248" s="29"/>
      <c r="X248" s="30"/>
    </row>
    <row r="249" spans="1:24" x14ac:dyDescent="0.25">
      <c r="A249" s="44" t="s">
        <v>455</v>
      </c>
      <c r="B249" s="30" t="s">
        <v>907</v>
      </c>
      <c r="C249" s="37" t="s">
        <v>24</v>
      </c>
      <c r="D249" s="31">
        <f>ROUND(Tabla13[[#This Row],[CANTIDAD TOTAL]]/4,0)</f>
        <v>1250</v>
      </c>
      <c r="E249" s="31">
        <f>ROUND(Tabla13[[#This Row],[CANTIDAD TOTAL]]/4,0)</f>
        <v>1250</v>
      </c>
      <c r="F249" s="31">
        <f>ROUND(Tabla13[[#This Row],[CANTIDAD TOTAL]]/4,0)</f>
        <v>1250</v>
      </c>
      <c r="G249" s="31">
        <f>Tabla13[[#This Row],[CANTIDAD TOTAL]]-Tabla13[[#This Row],[PRIMER TRIMESTRE]]-Tabla13[[#This Row],[SEGUNDO TRIMESTRE]]-Tabla13[[#This Row],[TERCER TRIMESTRE]]</f>
        <v>1250</v>
      </c>
      <c r="H249" s="31">
        <v>5000</v>
      </c>
      <c r="I249" s="32">
        <v>6.97</v>
      </c>
      <c r="J249" s="32">
        <f>Tabla13[[#This Row],[CANTIDAD TOTAL]]*Tabla13[[#This Row],[PRECIO UNITARIO ESTIMADO]]</f>
        <v>34850</v>
      </c>
      <c r="K249" s="40"/>
      <c r="L249" s="37" t="s">
        <v>35</v>
      </c>
      <c r="M249" s="26" t="s">
        <v>1709</v>
      </c>
      <c r="N249" s="32"/>
      <c r="O249" s="64" t="s">
        <v>1213</v>
      </c>
      <c r="P249" s="65"/>
      <c r="Q249" s="79" t="s">
        <v>1229</v>
      </c>
      <c r="R249" s="83">
        <v>239</v>
      </c>
      <c r="U249" s="29"/>
      <c r="X249" s="30"/>
    </row>
    <row r="250" spans="1:24" x14ac:dyDescent="0.25">
      <c r="A250" s="44" t="s">
        <v>455</v>
      </c>
      <c r="B250" s="30" t="s">
        <v>908</v>
      </c>
      <c r="C250" s="37" t="s">
        <v>24</v>
      </c>
      <c r="D250" s="31">
        <f>ROUND(Tabla13[[#This Row],[CANTIDAD TOTAL]]/4,0)</f>
        <v>2500</v>
      </c>
      <c r="E250" s="31">
        <f>ROUND(Tabla13[[#This Row],[CANTIDAD TOTAL]]/4,0)</f>
        <v>2500</v>
      </c>
      <c r="F250" s="31">
        <f>ROUND(Tabla13[[#This Row],[CANTIDAD TOTAL]]/4,0)</f>
        <v>2500</v>
      </c>
      <c r="G250" s="31">
        <f>Tabla13[[#This Row],[CANTIDAD TOTAL]]-Tabla13[[#This Row],[PRIMER TRIMESTRE]]-Tabla13[[#This Row],[SEGUNDO TRIMESTRE]]-Tabla13[[#This Row],[TERCER TRIMESTRE]]</f>
        <v>2500</v>
      </c>
      <c r="H250" s="31">
        <v>10000</v>
      </c>
      <c r="I250" s="32">
        <v>6.97</v>
      </c>
      <c r="J250" s="32">
        <f>Tabla13[[#This Row],[CANTIDAD TOTAL]]*Tabla13[[#This Row],[PRECIO UNITARIO ESTIMADO]]</f>
        <v>69700</v>
      </c>
      <c r="K250" s="40"/>
      <c r="L250" s="37" t="s">
        <v>35</v>
      </c>
      <c r="M250" s="26" t="s">
        <v>1709</v>
      </c>
      <c r="N250" s="32"/>
      <c r="O250" s="64" t="s">
        <v>1213</v>
      </c>
      <c r="P250" s="65"/>
      <c r="Q250" s="79" t="s">
        <v>1229</v>
      </c>
      <c r="R250" s="83">
        <v>240</v>
      </c>
      <c r="U250" s="29"/>
      <c r="X250" s="30"/>
    </row>
    <row r="251" spans="1:24" x14ac:dyDescent="0.25">
      <c r="A251" s="44" t="s">
        <v>455</v>
      </c>
      <c r="B251" s="30" t="s">
        <v>909</v>
      </c>
      <c r="C251" s="37" t="s">
        <v>24</v>
      </c>
      <c r="D251" s="31">
        <f>ROUND(Tabla13[[#This Row],[CANTIDAD TOTAL]]/4,0)</f>
        <v>1250</v>
      </c>
      <c r="E251" s="31">
        <f>ROUND(Tabla13[[#This Row],[CANTIDAD TOTAL]]/4,0)</f>
        <v>1250</v>
      </c>
      <c r="F251" s="31">
        <f>ROUND(Tabla13[[#This Row],[CANTIDAD TOTAL]]/4,0)</f>
        <v>1250</v>
      </c>
      <c r="G251" s="31">
        <f>Tabla13[[#This Row],[CANTIDAD TOTAL]]-Tabla13[[#This Row],[PRIMER TRIMESTRE]]-Tabla13[[#This Row],[SEGUNDO TRIMESTRE]]-Tabla13[[#This Row],[TERCER TRIMESTRE]]</f>
        <v>1250</v>
      </c>
      <c r="H251" s="31">
        <v>5000</v>
      </c>
      <c r="I251" s="32">
        <v>6.97</v>
      </c>
      <c r="J251" s="32">
        <f>Tabla13[[#This Row],[CANTIDAD TOTAL]]*Tabla13[[#This Row],[PRECIO UNITARIO ESTIMADO]]</f>
        <v>34850</v>
      </c>
      <c r="K251" s="40"/>
      <c r="L251" s="37" t="s">
        <v>35</v>
      </c>
      <c r="M251" s="26" t="s">
        <v>1709</v>
      </c>
      <c r="N251" s="32"/>
      <c r="O251" s="64" t="s">
        <v>1213</v>
      </c>
      <c r="P251" s="65"/>
      <c r="Q251" s="79" t="s">
        <v>1229</v>
      </c>
      <c r="R251" s="83">
        <v>241</v>
      </c>
      <c r="U251" s="29"/>
      <c r="X251" s="30"/>
    </row>
    <row r="252" spans="1:24" x14ac:dyDescent="0.25">
      <c r="A252" s="44" t="s">
        <v>455</v>
      </c>
      <c r="B252" s="30" t="s">
        <v>910</v>
      </c>
      <c r="C252" s="37" t="s">
        <v>1128</v>
      </c>
      <c r="D252" s="31">
        <f>ROUND(Tabla13[[#This Row],[CANTIDAD TOTAL]]/4,0)</f>
        <v>6</v>
      </c>
      <c r="E252" s="31">
        <f>ROUND(Tabla13[[#This Row],[CANTIDAD TOTAL]]/4,0)</f>
        <v>6</v>
      </c>
      <c r="F252" s="31">
        <f>ROUND(Tabla13[[#This Row],[CANTIDAD TOTAL]]/4,0)</f>
        <v>6</v>
      </c>
      <c r="G252" s="31">
        <f>Tabla13[[#This Row],[CANTIDAD TOTAL]]-Tabla13[[#This Row],[PRIMER TRIMESTRE]]-Tabla13[[#This Row],[SEGUNDO TRIMESTRE]]-Tabla13[[#This Row],[TERCER TRIMESTRE]]</f>
        <v>7</v>
      </c>
      <c r="H252" s="31">
        <v>25</v>
      </c>
      <c r="I252" s="32">
        <v>60.18</v>
      </c>
      <c r="J252" s="32">
        <f>Tabla13[[#This Row],[CANTIDAD TOTAL]]*Tabla13[[#This Row],[PRECIO UNITARIO ESTIMADO]]</f>
        <v>1504.5</v>
      </c>
      <c r="K252" s="40"/>
      <c r="L252" s="37" t="s">
        <v>35</v>
      </c>
      <c r="M252" s="26" t="s">
        <v>1709</v>
      </c>
      <c r="N252" s="32"/>
      <c r="O252" s="64" t="s">
        <v>1213</v>
      </c>
      <c r="P252" s="65"/>
      <c r="Q252" s="79" t="s">
        <v>1229</v>
      </c>
      <c r="R252" s="83">
        <v>242</v>
      </c>
      <c r="U252" s="29"/>
      <c r="X252" s="30"/>
    </row>
    <row r="253" spans="1:24" x14ac:dyDescent="0.25">
      <c r="A253" s="44" t="s">
        <v>455</v>
      </c>
      <c r="B253" s="30" t="s">
        <v>911</v>
      </c>
      <c r="C253" s="37" t="s">
        <v>24</v>
      </c>
      <c r="D253" s="31">
        <f>ROUND(Tabla13[[#This Row],[CANTIDAD TOTAL]]/4,0)</f>
        <v>1</v>
      </c>
      <c r="E253" s="31">
        <f>ROUND(Tabla13[[#This Row],[CANTIDAD TOTAL]]/4,0)</f>
        <v>1</v>
      </c>
      <c r="F253" s="31">
        <f>ROUND(Tabla13[[#This Row],[CANTIDAD TOTAL]]/4,0)</f>
        <v>1</v>
      </c>
      <c r="G253" s="31">
        <f>Tabla13[[#This Row],[CANTIDAD TOTAL]]-Tabla13[[#This Row],[PRIMER TRIMESTRE]]-Tabla13[[#This Row],[SEGUNDO TRIMESTRE]]-Tabla13[[#This Row],[TERCER TRIMESTRE]]</f>
        <v>2</v>
      </c>
      <c r="H253" s="31">
        <v>5</v>
      </c>
      <c r="I253" s="32">
        <v>1457.36</v>
      </c>
      <c r="J253" s="32">
        <f>Tabla13[[#This Row],[CANTIDAD TOTAL]]*Tabla13[[#This Row],[PRECIO UNITARIO ESTIMADO]]</f>
        <v>7286.7999999999993</v>
      </c>
      <c r="K253" s="40"/>
      <c r="L253" s="37" t="s">
        <v>35</v>
      </c>
      <c r="M253" s="26" t="s">
        <v>1709</v>
      </c>
      <c r="N253" s="32"/>
      <c r="O253" s="64" t="s">
        <v>1213</v>
      </c>
      <c r="P253" s="65"/>
      <c r="Q253" s="79" t="s">
        <v>1229</v>
      </c>
      <c r="R253" s="83">
        <v>243</v>
      </c>
      <c r="U253" s="29"/>
      <c r="X253" s="30"/>
    </row>
    <row r="254" spans="1:24" x14ac:dyDescent="0.25">
      <c r="A254" s="44" t="s">
        <v>455</v>
      </c>
      <c r="B254" s="30" t="s">
        <v>912</v>
      </c>
      <c r="C254" s="37" t="s">
        <v>24</v>
      </c>
      <c r="D254" s="31">
        <f>ROUND(Tabla13[[#This Row],[CANTIDAD TOTAL]]/4,0)</f>
        <v>1</v>
      </c>
      <c r="E254" s="31">
        <f>ROUND(Tabla13[[#This Row],[CANTIDAD TOTAL]]/4,0)</f>
        <v>1</v>
      </c>
      <c r="F254" s="31">
        <f>ROUND(Tabla13[[#This Row],[CANTIDAD TOTAL]]/4,0)</f>
        <v>1</v>
      </c>
      <c r="G254" s="31">
        <f>Tabla13[[#This Row],[CANTIDAD TOTAL]]-Tabla13[[#This Row],[PRIMER TRIMESTRE]]-Tabla13[[#This Row],[SEGUNDO TRIMESTRE]]-Tabla13[[#This Row],[TERCER TRIMESTRE]]</f>
        <v>2</v>
      </c>
      <c r="H254" s="31">
        <v>5</v>
      </c>
      <c r="I254" s="32">
        <v>500</v>
      </c>
      <c r="J254" s="32">
        <f>Tabla13[[#This Row],[CANTIDAD TOTAL]]*Tabla13[[#This Row],[PRECIO UNITARIO ESTIMADO]]</f>
        <v>2500</v>
      </c>
      <c r="K254" s="40"/>
      <c r="L254" s="37" t="s">
        <v>35</v>
      </c>
      <c r="M254" s="26" t="s">
        <v>1709</v>
      </c>
      <c r="N254" s="32"/>
      <c r="O254" s="64" t="s">
        <v>1213</v>
      </c>
      <c r="P254" s="65"/>
      <c r="Q254" s="79" t="s">
        <v>1229</v>
      </c>
      <c r="R254" s="83">
        <v>244</v>
      </c>
      <c r="U254" s="29"/>
      <c r="X254" s="30"/>
    </row>
    <row r="255" spans="1:24" x14ac:dyDescent="0.25">
      <c r="A255" s="44" t="s">
        <v>455</v>
      </c>
      <c r="B255" s="30" t="s">
        <v>913</v>
      </c>
      <c r="C255" s="37" t="s">
        <v>24</v>
      </c>
      <c r="D255" s="31">
        <f>ROUND(Tabla13[[#This Row],[CANTIDAD TOTAL]]/4,0)</f>
        <v>2500</v>
      </c>
      <c r="E255" s="31">
        <f>ROUND(Tabla13[[#This Row],[CANTIDAD TOTAL]]/4,0)</f>
        <v>2500</v>
      </c>
      <c r="F255" s="31">
        <f>ROUND(Tabla13[[#This Row],[CANTIDAD TOTAL]]/4,0)</f>
        <v>2500</v>
      </c>
      <c r="G255" s="31">
        <f>Tabla13[[#This Row],[CANTIDAD TOTAL]]-Tabla13[[#This Row],[PRIMER TRIMESTRE]]-Tabla13[[#This Row],[SEGUNDO TRIMESTRE]]-Tabla13[[#This Row],[TERCER TRIMESTRE]]</f>
        <v>2500</v>
      </c>
      <c r="H255" s="31">
        <v>10000</v>
      </c>
      <c r="I255" s="32">
        <v>9.51</v>
      </c>
      <c r="J255" s="32">
        <f>Tabla13[[#This Row],[CANTIDAD TOTAL]]*Tabla13[[#This Row],[PRECIO UNITARIO ESTIMADO]]</f>
        <v>95100</v>
      </c>
      <c r="K255" s="40"/>
      <c r="L255" s="37" t="s">
        <v>35</v>
      </c>
      <c r="M255" s="26" t="s">
        <v>1709</v>
      </c>
      <c r="N255" s="32"/>
      <c r="O255" s="64" t="s">
        <v>1213</v>
      </c>
      <c r="P255" s="65"/>
      <c r="Q255" s="79" t="s">
        <v>1229</v>
      </c>
      <c r="R255" s="83">
        <v>245</v>
      </c>
      <c r="U255" s="29"/>
      <c r="X255" s="30"/>
    </row>
    <row r="256" spans="1:24" x14ac:dyDescent="0.25">
      <c r="A256" s="44" t="s">
        <v>455</v>
      </c>
      <c r="B256" s="30" t="s">
        <v>914</v>
      </c>
      <c r="C256" s="37" t="s">
        <v>24</v>
      </c>
      <c r="D256" s="31">
        <f>ROUND(Tabla13[[#This Row],[CANTIDAD TOTAL]]/4,0)</f>
        <v>750</v>
      </c>
      <c r="E256" s="31">
        <f>ROUND(Tabla13[[#This Row],[CANTIDAD TOTAL]]/4,0)</f>
        <v>750</v>
      </c>
      <c r="F256" s="31">
        <f>ROUND(Tabla13[[#This Row],[CANTIDAD TOTAL]]/4,0)</f>
        <v>750</v>
      </c>
      <c r="G256" s="31">
        <f>Tabla13[[#This Row],[CANTIDAD TOTAL]]-Tabla13[[#This Row],[PRIMER TRIMESTRE]]-Tabla13[[#This Row],[SEGUNDO TRIMESTRE]]-Tabla13[[#This Row],[TERCER TRIMESTRE]]</f>
        <v>750</v>
      </c>
      <c r="H256" s="31">
        <v>3000</v>
      </c>
      <c r="I256" s="32">
        <v>6.97</v>
      </c>
      <c r="J256" s="32">
        <f>Tabla13[[#This Row],[CANTIDAD TOTAL]]*Tabla13[[#This Row],[PRECIO UNITARIO ESTIMADO]]</f>
        <v>20910</v>
      </c>
      <c r="K256" s="40"/>
      <c r="L256" s="37" t="s">
        <v>35</v>
      </c>
      <c r="M256" s="26" t="s">
        <v>1709</v>
      </c>
      <c r="N256" s="32"/>
      <c r="O256" s="64" t="s">
        <v>1213</v>
      </c>
      <c r="P256" s="65"/>
      <c r="Q256" s="79" t="s">
        <v>1229</v>
      </c>
      <c r="R256" s="83">
        <v>246</v>
      </c>
      <c r="U256" s="29"/>
      <c r="X256" s="30"/>
    </row>
    <row r="257" spans="1:24" x14ac:dyDescent="0.25">
      <c r="A257" s="44" t="s">
        <v>455</v>
      </c>
      <c r="B257" s="30" t="s">
        <v>915</v>
      </c>
      <c r="C257" s="37" t="s">
        <v>24</v>
      </c>
      <c r="D257" s="31">
        <f>ROUND(Tabla13[[#This Row],[CANTIDAD TOTAL]]/4,0)</f>
        <v>25</v>
      </c>
      <c r="E257" s="31">
        <f>ROUND(Tabla13[[#This Row],[CANTIDAD TOTAL]]/4,0)</f>
        <v>25</v>
      </c>
      <c r="F257" s="31">
        <f>ROUND(Tabla13[[#This Row],[CANTIDAD TOTAL]]/4,0)</f>
        <v>25</v>
      </c>
      <c r="G257" s="31">
        <f>Tabla13[[#This Row],[CANTIDAD TOTAL]]-Tabla13[[#This Row],[PRIMER TRIMESTRE]]-Tabla13[[#This Row],[SEGUNDO TRIMESTRE]]-Tabla13[[#This Row],[TERCER TRIMESTRE]]</f>
        <v>25</v>
      </c>
      <c r="H257" s="31">
        <v>100</v>
      </c>
      <c r="I257" s="32">
        <v>138.9</v>
      </c>
      <c r="J257" s="32">
        <f>Tabla13[[#This Row],[CANTIDAD TOTAL]]*Tabla13[[#This Row],[PRECIO UNITARIO ESTIMADO]]</f>
        <v>13890</v>
      </c>
      <c r="K257" s="40"/>
      <c r="L257" s="37" t="s">
        <v>35</v>
      </c>
      <c r="M257" s="26" t="s">
        <v>1709</v>
      </c>
      <c r="N257" s="32"/>
      <c r="O257" s="64" t="s">
        <v>1213</v>
      </c>
      <c r="P257" s="65"/>
      <c r="Q257" s="79" t="s">
        <v>1229</v>
      </c>
      <c r="R257" s="83">
        <v>247</v>
      </c>
      <c r="U257" s="29"/>
      <c r="X257" s="30"/>
    </row>
    <row r="258" spans="1:24" x14ac:dyDescent="0.25">
      <c r="A258" s="44" t="s">
        <v>455</v>
      </c>
      <c r="B258" s="30" t="s">
        <v>916</v>
      </c>
      <c r="C258" s="37" t="s">
        <v>24</v>
      </c>
      <c r="D258" s="31">
        <f>ROUND(Tabla13[[#This Row],[CANTIDAD TOTAL]]/4,0)</f>
        <v>10</v>
      </c>
      <c r="E258" s="31">
        <f>ROUND(Tabla13[[#This Row],[CANTIDAD TOTAL]]/4,0)</f>
        <v>10</v>
      </c>
      <c r="F258" s="31">
        <f>ROUND(Tabla13[[#This Row],[CANTIDAD TOTAL]]/4,0)</f>
        <v>10</v>
      </c>
      <c r="G258" s="31">
        <f>Tabla13[[#This Row],[CANTIDAD TOTAL]]-Tabla13[[#This Row],[PRIMER TRIMESTRE]]-Tabla13[[#This Row],[SEGUNDO TRIMESTRE]]-Tabla13[[#This Row],[TERCER TRIMESTRE]]</f>
        <v>10</v>
      </c>
      <c r="H258" s="31">
        <v>40</v>
      </c>
      <c r="I258" s="32">
        <v>350.53</v>
      </c>
      <c r="J258" s="32">
        <f>Tabla13[[#This Row],[CANTIDAD TOTAL]]*Tabla13[[#This Row],[PRECIO UNITARIO ESTIMADO]]</f>
        <v>14021.199999999999</v>
      </c>
      <c r="K258" s="40"/>
      <c r="L258" s="37" t="s">
        <v>35</v>
      </c>
      <c r="M258" s="26" t="s">
        <v>1709</v>
      </c>
      <c r="N258" s="32"/>
      <c r="O258" s="64" t="s">
        <v>1213</v>
      </c>
      <c r="P258" s="65"/>
      <c r="Q258" s="79" t="s">
        <v>1229</v>
      </c>
      <c r="R258" s="83">
        <v>248</v>
      </c>
      <c r="U258" s="29"/>
      <c r="X258" s="30"/>
    </row>
    <row r="259" spans="1:24" x14ac:dyDescent="0.25">
      <c r="A259" s="44" t="s">
        <v>455</v>
      </c>
      <c r="B259" s="30" t="s">
        <v>917</v>
      </c>
      <c r="C259" s="37" t="s">
        <v>24</v>
      </c>
      <c r="D259" s="31">
        <f>ROUND(Tabla13[[#This Row],[CANTIDAD TOTAL]]/4,0)</f>
        <v>13</v>
      </c>
      <c r="E259" s="31">
        <f>ROUND(Tabla13[[#This Row],[CANTIDAD TOTAL]]/4,0)</f>
        <v>13</v>
      </c>
      <c r="F259" s="31">
        <f>ROUND(Tabla13[[#This Row],[CANTIDAD TOTAL]]/4,0)</f>
        <v>13</v>
      </c>
      <c r="G259" s="31">
        <f>Tabla13[[#This Row],[CANTIDAD TOTAL]]-Tabla13[[#This Row],[PRIMER TRIMESTRE]]-Tabla13[[#This Row],[SEGUNDO TRIMESTRE]]-Tabla13[[#This Row],[TERCER TRIMESTRE]]</f>
        <v>11</v>
      </c>
      <c r="H259" s="31">
        <v>50</v>
      </c>
      <c r="I259" s="32">
        <v>377</v>
      </c>
      <c r="J259" s="32">
        <f>Tabla13[[#This Row],[CANTIDAD TOTAL]]*Tabla13[[#This Row],[PRECIO UNITARIO ESTIMADO]]</f>
        <v>18850</v>
      </c>
      <c r="K259" s="40"/>
      <c r="L259" s="37" t="s">
        <v>35</v>
      </c>
      <c r="M259" s="26" t="s">
        <v>1709</v>
      </c>
      <c r="N259" s="32"/>
      <c r="O259" s="64" t="s">
        <v>1213</v>
      </c>
      <c r="P259" s="65"/>
      <c r="Q259" s="79" t="s">
        <v>1229</v>
      </c>
      <c r="R259" s="83">
        <v>249</v>
      </c>
      <c r="U259" s="29"/>
      <c r="X259" s="30"/>
    </row>
    <row r="260" spans="1:24" x14ac:dyDescent="0.25">
      <c r="A260" s="44" t="s">
        <v>455</v>
      </c>
      <c r="B260" s="30" t="s">
        <v>918</v>
      </c>
      <c r="C260" s="37" t="s">
        <v>24</v>
      </c>
      <c r="D260" s="31">
        <f>ROUND(Tabla13[[#This Row],[CANTIDAD TOTAL]]/4,0)</f>
        <v>14</v>
      </c>
      <c r="E260" s="31">
        <f>ROUND(Tabla13[[#This Row],[CANTIDAD TOTAL]]/4,0)</f>
        <v>14</v>
      </c>
      <c r="F260" s="31">
        <f>ROUND(Tabla13[[#This Row],[CANTIDAD TOTAL]]/4,0)</f>
        <v>14</v>
      </c>
      <c r="G260" s="31">
        <f>Tabla13[[#This Row],[CANTIDAD TOTAL]]-Tabla13[[#This Row],[PRIMER TRIMESTRE]]-Tabla13[[#This Row],[SEGUNDO TRIMESTRE]]-Tabla13[[#This Row],[TERCER TRIMESTRE]]</f>
        <v>13</v>
      </c>
      <c r="H260" s="31">
        <v>55</v>
      </c>
      <c r="I260" s="32">
        <v>38.86</v>
      </c>
      <c r="J260" s="32">
        <f>Tabla13[[#This Row],[CANTIDAD TOTAL]]*Tabla13[[#This Row],[PRECIO UNITARIO ESTIMADO]]</f>
        <v>2137.3000000000002</v>
      </c>
      <c r="K260" s="40"/>
      <c r="L260" s="37" t="s">
        <v>35</v>
      </c>
      <c r="M260" s="26" t="s">
        <v>1709</v>
      </c>
      <c r="N260" s="32"/>
      <c r="O260" s="64" t="s">
        <v>1213</v>
      </c>
      <c r="P260" s="65"/>
      <c r="Q260" s="79" t="s">
        <v>1229</v>
      </c>
      <c r="R260" s="83">
        <v>250</v>
      </c>
      <c r="U260" s="29"/>
      <c r="X260" s="30"/>
    </row>
    <row r="261" spans="1:24" x14ac:dyDescent="0.25">
      <c r="A261" s="44" t="s">
        <v>455</v>
      </c>
      <c r="B261" s="30" t="s">
        <v>919</v>
      </c>
      <c r="C261" s="37" t="s">
        <v>24</v>
      </c>
      <c r="D261" s="31">
        <f>ROUND(Tabla13[[#This Row],[CANTIDAD TOTAL]]/4,0)</f>
        <v>25</v>
      </c>
      <c r="E261" s="31">
        <f>ROUND(Tabla13[[#This Row],[CANTIDAD TOTAL]]/4,0)</f>
        <v>25</v>
      </c>
      <c r="F261" s="31">
        <f>ROUND(Tabla13[[#This Row],[CANTIDAD TOTAL]]/4,0)</f>
        <v>25</v>
      </c>
      <c r="G261" s="31">
        <f>Tabla13[[#This Row],[CANTIDAD TOTAL]]-Tabla13[[#This Row],[PRIMER TRIMESTRE]]-Tabla13[[#This Row],[SEGUNDO TRIMESTRE]]-Tabla13[[#This Row],[TERCER TRIMESTRE]]</f>
        <v>25</v>
      </c>
      <c r="H261" s="31">
        <v>100</v>
      </c>
      <c r="I261" s="32">
        <v>15.14</v>
      </c>
      <c r="J261" s="32">
        <f>Tabla13[[#This Row],[CANTIDAD TOTAL]]*Tabla13[[#This Row],[PRECIO UNITARIO ESTIMADO]]</f>
        <v>1514</v>
      </c>
      <c r="K261" s="40"/>
      <c r="L261" s="37" t="s">
        <v>35</v>
      </c>
      <c r="M261" s="26" t="s">
        <v>1709</v>
      </c>
      <c r="N261" s="32"/>
      <c r="O261" s="64" t="s">
        <v>1213</v>
      </c>
      <c r="P261" s="65"/>
      <c r="Q261" s="79" t="s">
        <v>1229</v>
      </c>
      <c r="R261" s="83">
        <v>251</v>
      </c>
      <c r="U261" s="29"/>
      <c r="X261" s="30"/>
    </row>
    <row r="262" spans="1:24" x14ac:dyDescent="0.25">
      <c r="A262" s="44" t="s">
        <v>455</v>
      </c>
      <c r="B262" s="30" t="s">
        <v>920</v>
      </c>
      <c r="C262" s="37" t="s">
        <v>24</v>
      </c>
      <c r="D262" s="31">
        <f>ROUND(Tabla13[[#This Row],[CANTIDAD TOTAL]]/4,0)</f>
        <v>25</v>
      </c>
      <c r="E262" s="31">
        <f>ROUND(Tabla13[[#This Row],[CANTIDAD TOTAL]]/4,0)</f>
        <v>25</v>
      </c>
      <c r="F262" s="31">
        <f>ROUND(Tabla13[[#This Row],[CANTIDAD TOTAL]]/4,0)</f>
        <v>25</v>
      </c>
      <c r="G262" s="31">
        <f>Tabla13[[#This Row],[CANTIDAD TOTAL]]-Tabla13[[#This Row],[PRIMER TRIMESTRE]]-Tabla13[[#This Row],[SEGUNDO TRIMESTRE]]-Tabla13[[#This Row],[TERCER TRIMESTRE]]</f>
        <v>25</v>
      </c>
      <c r="H262" s="31">
        <v>100</v>
      </c>
      <c r="I262" s="32">
        <v>4.5199999999999996</v>
      </c>
      <c r="J262" s="32">
        <f>Tabla13[[#This Row],[CANTIDAD TOTAL]]*Tabla13[[#This Row],[PRECIO UNITARIO ESTIMADO]]</f>
        <v>451.99999999999994</v>
      </c>
      <c r="K262" s="40"/>
      <c r="L262" s="37" t="s">
        <v>35</v>
      </c>
      <c r="M262" s="26" t="s">
        <v>1709</v>
      </c>
      <c r="N262" s="32"/>
      <c r="O262" s="64" t="s">
        <v>1213</v>
      </c>
      <c r="P262" s="65"/>
      <c r="Q262" s="79" t="s">
        <v>1229</v>
      </c>
      <c r="R262" s="83">
        <v>252</v>
      </c>
      <c r="U262" s="29"/>
      <c r="X262" s="30"/>
    </row>
    <row r="263" spans="1:24" x14ac:dyDescent="0.25">
      <c r="A263" s="44" t="s">
        <v>455</v>
      </c>
      <c r="B263" s="30" t="s">
        <v>921</v>
      </c>
      <c r="C263" s="37" t="s">
        <v>24</v>
      </c>
      <c r="D263" s="31">
        <f>ROUND(Tabla13[[#This Row],[CANTIDAD TOTAL]]/4,0)</f>
        <v>13</v>
      </c>
      <c r="E263" s="31">
        <f>ROUND(Tabla13[[#This Row],[CANTIDAD TOTAL]]/4,0)</f>
        <v>13</v>
      </c>
      <c r="F263" s="31">
        <f>ROUND(Tabla13[[#This Row],[CANTIDAD TOTAL]]/4,0)</f>
        <v>13</v>
      </c>
      <c r="G263" s="31">
        <f>Tabla13[[#This Row],[CANTIDAD TOTAL]]-Tabla13[[#This Row],[PRIMER TRIMESTRE]]-Tabla13[[#This Row],[SEGUNDO TRIMESTRE]]-Tabla13[[#This Row],[TERCER TRIMESTRE]]</f>
        <v>11</v>
      </c>
      <c r="H263" s="31">
        <v>50</v>
      </c>
      <c r="I263" s="32">
        <v>103.95</v>
      </c>
      <c r="J263" s="32">
        <f>Tabla13[[#This Row],[CANTIDAD TOTAL]]*Tabla13[[#This Row],[PRECIO UNITARIO ESTIMADO]]</f>
        <v>5197.5</v>
      </c>
      <c r="K263" s="40"/>
      <c r="L263" s="37" t="s">
        <v>35</v>
      </c>
      <c r="M263" s="26" t="s">
        <v>1709</v>
      </c>
      <c r="N263" s="32"/>
      <c r="O263" s="64" t="s">
        <v>1213</v>
      </c>
      <c r="P263" s="65"/>
      <c r="Q263" s="79" t="s">
        <v>1229</v>
      </c>
      <c r="R263" s="83">
        <v>253</v>
      </c>
      <c r="U263" s="29"/>
      <c r="X263" s="30"/>
    </row>
    <row r="264" spans="1:24" x14ac:dyDescent="0.25">
      <c r="A264" s="44" t="s">
        <v>455</v>
      </c>
      <c r="B264" s="30" t="s">
        <v>922</v>
      </c>
      <c r="C264" s="37" t="s">
        <v>24</v>
      </c>
      <c r="D264" s="31">
        <f>ROUND(Tabla13[[#This Row],[CANTIDAD TOTAL]]/4,0)</f>
        <v>50</v>
      </c>
      <c r="E264" s="31">
        <f>ROUND(Tabla13[[#This Row],[CANTIDAD TOTAL]]/4,0)</f>
        <v>50</v>
      </c>
      <c r="F264" s="31">
        <f>ROUND(Tabla13[[#This Row],[CANTIDAD TOTAL]]/4,0)</f>
        <v>50</v>
      </c>
      <c r="G264" s="31">
        <f>Tabla13[[#This Row],[CANTIDAD TOTAL]]-Tabla13[[#This Row],[PRIMER TRIMESTRE]]-Tabla13[[#This Row],[SEGUNDO TRIMESTRE]]-Tabla13[[#This Row],[TERCER TRIMESTRE]]</f>
        <v>50</v>
      </c>
      <c r="H264" s="31">
        <v>200</v>
      </c>
      <c r="I264" s="32">
        <v>365.4</v>
      </c>
      <c r="J264" s="32">
        <f>Tabla13[[#This Row],[CANTIDAD TOTAL]]*Tabla13[[#This Row],[PRECIO UNITARIO ESTIMADO]]</f>
        <v>73080</v>
      </c>
      <c r="K264" s="40"/>
      <c r="L264" s="37" t="s">
        <v>35</v>
      </c>
      <c r="M264" s="26" t="s">
        <v>1709</v>
      </c>
      <c r="N264" s="32"/>
      <c r="O264" s="64" t="s">
        <v>1213</v>
      </c>
      <c r="P264" s="65"/>
      <c r="Q264" s="79" t="s">
        <v>1229</v>
      </c>
      <c r="R264" s="83">
        <v>254</v>
      </c>
      <c r="U264" s="29"/>
      <c r="X264" s="30"/>
    </row>
    <row r="265" spans="1:24" x14ac:dyDescent="0.25">
      <c r="A265" s="44" t="s">
        <v>455</v>
      </c>
      <c r="B265" s="30" t="s">
        <v>923</v>
      </c>
      <c r="C265" s="37" t="s">
        <v>24</v>
      </c>
      <c r="D265" s="31">
        <f>ROUND(Tabla13[[#This Row],[CANTIDAD TOTAL]]/4,0)</f>
        <v>14</v>
      </c>
      <c r="E265" s="31">
        <f>ROUND(Tabla13[[#This Row],[CANTIDAD TOTAL]]/4,0)</f>
        <v>14</v>
      </c>
      <c r="F265" s="31">
        <f>ROUND(Tabla13[[#This Row],[CANTIDAD TOTAL]]/4,0)</f>
        <v>14</v>
      </c>
      <c r="G265" s="31">
        <f>Tabla13[[#This Row],[CANTIDAD TOTAL]]-Tabla13[[#This Row],[PRIMER TRIMESTRE]]-Tabla13[[#This Row],[SEGUNDO TRIMESTRE]]-Tabla13[[#This Row],[TERCER TRIMESTRE]]</f>
        <v>13</v>
      </c>
      <c r="H265" s="31">
        <v>55</v>
      </c>
      <c r="I265" s="32">
        <v>110</v>
      </c>
      <c r="J265" s="32">
        <f>Tabla13[[#This Row],[CANTIDAD TOTAL]]*Tabla13[[#This Row],[PRECIO UNITARIO ESTIMADO]]</f>
        <v>6050</v>
      </c>
      <c r="K265" s="40"/>
      <c r="L265" s="37" t="s">
        <v>35</v>
      </c>
      <c r="M265" s="26" t="s">
        <v>1709</v>
      </c>
      <c r="N265" s="32"/>
      <c r="O265" s="64" t="s">
        <v>1213</v>
      </c>
      <c r="P265" s="65"/>
      <c r="Q265" s="79" t="s">
        <v>1229</v>
      </c>
      <c r="R265" s="83">
        <v>255</v>
      </c>
      <c r="U265" s="29"/>
      <c r="X265" s="30"/>
    </row>
    <row r="266" spans="1:24" x14ac:dyDescent="0.25">
      <c r="A266" s="44" t="s">
        <v>455</v>
      </c>
      <c r="B266" s="30" t="s">
        <v>924</v>
      </c>
      <c r="C266" s="37" t="s">
        <v>24</v>
      </c>
      <c r="D266" s="31">
        <f>ROUND(Tabla13[[#This Row],[CANTIDAD TOTAL]]/4,0)</f>
        <v>15</v>
      </c>
      <c r="E266" s="31">
        <f>ROUND(Tabla13[[#This Row],[CANTIDAD TOTAL]]/4,0)</f>
        <v>15</v>
      </c>
      <c r="F266" s="31">
        <f>ROUND(Tabla13[[#This Row],[CANTIDAD TOTAL]]/4,0)</f>
        <v>15</v>
      </c>
      <c r="G266" s="31">
        <f>Tabla13[[#This Row],[CANTIDAD TOTAL]]-Tabla13[[#This Row],[PRIMER TRIMESTRE]]-Tabla13[[#This Row],[SEGUNDO TRIMESTRE]]-Tabla13[[#This Row],[TERCER TRIMESTRE]]</f>
        <v>15</v>
      </c>
      <c r="H266" s="31">
        <v>60</v>
      </c>
      <c r="I266" s="32">
        <v>60.37</v>
      </c>
      <c r="J266" s="32">
        <f>Tabla13[[#This Row],[CANTIDAD TOTAL]]*Tabla13[[#This Row],[PRECIO UNITARIO ESTIMADO]]</f>
        <v>3622.2</v>
      </c>
      <c r="K266" s="40"/>
      <c r="L266" s="37" t="s">
        <v>35</v>
      </c>
      <c r="M266" s="26" t="s">
        <v>1709</v>
      </c>
      <c r="N266" s="32"/>
      <c r="O266" s="64" t="s">
        <v>1213</v>
      </c>
      <c r="P266" s="65"/>
      <c r="Q266" s="79" t="s">
        <v>1229</v>
      </c>
      <c r="R266" s="83">
        <v>256</v>
      </c>
      <c r="U266" s="29"/>
      <c r="X266" s="30"/>
    </row>
    <row r="267" spans="1:24" x14ac:dyDescent="0.25">
      <c r="A267" s="44" t="s">
        <v>455</v>
      </c>
      <c r="B267" s="30" t="s">
        <v>925</v>
      </c>
      <c r="C267" s="37" t="s">
        <v>24</v>
      </c>
      <c r="D267" s="31">
        <f>ROUND(Tabla13[[#This Row],[CANTIDAD TOTAL]]/4,0)</f>
        <v>10</v>
      </c>
      <c r="E267" s="31">
        <f>ROUND(Tabla13[[#This Row],[CANTIDAD TOTAL]]/4,0)</f>
        <v>10</v>
      </c>
      <c r="F267" s="31">
        <f>ROUND(Tabla13[[#This Row],[CANTIDAD TOTAL]]/4,0)</f>
        <v>10</v>
      </c>
      <c r="G267" s="31">
        <f>Tabla13[[#This Row],[CANTIDAD TOTAL]]-Tabla13[[#This Row],[PRIMER TRIMESTRE]]-Tabla13[[#This Row],[SEGUNDO TRIMESTRE]]-Tabla13[[#This Row],[TERCER TRIMESTRE]]</f>
        <v>10</v>
      </c>
      <c r="H267" s="31">
        <v>40</v>
      </c>
      <c r="I267" s="32">
        <v>80.84</v>
      </c>
      <c r="J267" s="32">
        <f>Tabla13[[#This Row],[CANTIDAD TOTAL]]*Tabla13[[#This Row],[PRECIO UNITARIO ESTIMADO]]</f>
        <v>3233.6000000000004</v>
      </c>
      <c r="K267" s="40"/>
      <c r="L267" s="37" t="s">
        <v>35</v>
      </c>
      <c r="M267" s="26" t="s">
        <v>1709</v>
      </c>
      <c r="N267" s="32"/>
      <c r="O267" s="64" t="s">
        <v>1213</v>
      </c>
      <c r="P267" s="65"/>
      <c r="Q267" s="79" t="s">
        <v>1229</v>
      </c>
      <c r="R267" s="83">
        <v>257</v>
      </c>
      <c r="U267" s="29"/>
      <c r="X267" s="30"/>
    </row>
    <row r="268" spans="1:24" x14ac:dyDescent="0.25">
      <c r="A268" s="44" t="s">
        <v>455</v>
      </c>
      <c r="B268" s="30" t="s">
        <v>926</v>
      </c>
      <c r="C268" s="37" t="s">
        <v>24</v>
      </c>
      <c r="D268" s="31">
        <f>ROUND(Tabla13[[#This Row],[CANTIDAD TOTAL]]/4,0)</f>
        <v>25</v>
      </c>
      <c r="E268" s="31">
        <f>ROUND(Tabla13[[#This Row],[CANTIDAD TOTAL]]/4,0)</f>
        <v>25</v>
      </c>
      <c r="F268" s="31">
        <f>ROUND(Tabla13[[#This Row],[CANTIDAD TOTAL]]/4,0)</f>
        <v>25</v>
      </c>
      <c r="G268" s="31">
        <f>Tabla13[[#This Row],[CANTIDAD TOTAL]]-Tabla13[[#This Row],[PRIMER TRIMESTRE]]-Tabla13[[#This Row],[SEGUNDO TRIMESTRE]]-Tabla13[[#This Row],[TERCER TRIMESTRE]]</f>
        <v>25</v>
      </c>
      <c r="H268" s="31">
        <v>100</v>
      </c>
      <c r="I268" s="32">
        <v>75</v>
      </c>
      <c r="J268" s="32">
        <f>Tabla13[[#This Row],[CANTIDAD TOTAL]]*Tabla13[[#This Row],[PRECIO UNITARIO ESTIMADO]]</f>
        <v>7500</v>
      </c>
      <c r="K268" s="40"/>
      <c r="L268" s="37" t="s">
        <v>35</v>
      </c>
      <c r="M268" s="26" t="s">
        <v>1709</v>
      </c>
      <c r="N268" s="32"/>
      <c r="O268" s="64" t="s">
        <v>1213</v>
      </c>
      <c r="P268" s="65"/>
      <c r="Q268" s="79" t="s">
        <v>1229</v>
      </c>
      <c r="R268" s="83">
        <v>258</v>
      </c>
      <c r="U268" s="29"/>
      <c r="X268" s="30"/>
    </row>
    <row r="269" spans="1:24" x14ac:dyDescent="0.25">
      <c r="A269" s="44" t="s">
        <v>455</v>
      </c>
      <c r="B269" s="30" t="s">
        <v>927</v>
      </c>
      <c r="C269" s="37" t="s">
        <v>24</v>
      </c>
      <c r="D269" s="31">
        <f>ROUND(Tabla13[[#This Row],[CANTIDAD TOTAL]]/4,0)</f>
        <v>8</v>
      </c>
      <c r="E269" s="31">
        <f>ROUND(Tabla13[[#This Row],[CANTIDAD TOTAL]]/4,0)</f>
        <v>8</v>
      </c>
      <c r="F269" s="31">
        <f>ROUND(Tabla13[[#This Row],[CANTIDAD TOTAL]]/4,0)</f>
        <v>8</v>
      </c>
      <c r="G269" s="31">
        <f>Tabla13[[#This Row],[CANTIDAD TOTAL]]-Tabla13[[#This Row],[PRIMER TRIMESTRE]]-Tabla13[[#This Row],[SEGUNDO TRIMESTRE]]-Tabla13[[#This Row],[TERCER TRIMESTRE]]</f>
        <v>6</v>
      </c>
      <c r="H269" s="31">
        <v>30</v>
      </c>
      <c r="I269" s="32">
        <v>371.6</v>
      </c>
      <c r="J269" s="32">
        <f>Tabla13[[#This Row],[CANTIDAD TOTAL]]*Tabla13[[#This Row],[PRECIO UNITARIO ESTIMADO]]</f>
        <v>11148</v>
      </c>
      <c r="K269" s="40"/>
      <c r="L269" s="37" t="s">
        <v>35</v>
      </c>
      <c r="M269" s="26" t="s">
        <v>1709</v>
      </c>
      <c r="N269" s="32"/>
      <c r="O269" s="64" t="s">
        <v>1213</v>
      </c>
      <c r="P269" s="65"/>
      <c r="Q269" s="79" t="s">
        <v>1229</v>
      </c>
      <c r="R269" s="83">
        <v>259</v>
      </c>
      <c r="U269" s="29"/>
      <c r="X269" s="30"/>
    </row>
    <row r="270" spans="1:24" x14ac:dyDescent="0.25">
      <c r="A270" s="44" t="s">
        <v>455</v>
      </c>
      <c r="B270" s="30" t="s">
        <v>928</v>
      </c>
      <c r="C270" s="37" t="s">
        <v>24</v>
      </c>
      <c r="D270" s="31">
        <f>ROUND(Tabla13[[#This Row],[CANTIDAD TOTAL]]/4,0)</f>
        <v>20</v>
      </c>
      <c r="E270" s="31">
        <f>ROUND(Tabla13[[#This Row],[CANTIDAD TOTAL]]/4,0)</f>
        <v>20</v>
      </c>
      <c r="F270" s="31">
        <f>ROUND(Tabla13[[#This Row],[CANTIDAD TOTAL]]/4,0)</f>
        <v>20</v>
      </c>
      <c r="G270" s="31">
        <f>Tabla13[[#This Row],[CANTIDAD TOTAL]]-Tabla13[[#This Row],[PRIMER TRIMESTRE]]-Tabla13[[#This Row],[SEGUNDO TRIMESTRE]]-Tabla13[[#This Row],[TERCER TRIMESTRE]]</f>
        <v>20</v>
      </c>
      <c r="H270" s="31">
        <v>80</v>
      </c>
      <c r="I270" s="32">
        <v>522</v>
      </c>
      <c r="J270" s="32">
        <f>Tabla13[[#This Row],[CANTIDAD TOTAL]]*Tabla13[[#This Row],[PRECIO UNITARIO ESTIMADO]]</f>
        <v>41760</v>
      </c>
      <c r="K270" s="40"/>
      <c r="L270" s="37" t="s">
        <v>35</v>
      </c>
      <c r="M270" s="26" t="s">
        <v>1709</v>
      </c>
      <c r="N270" s="32"/>
      <c r="O270" s="64" t="s">
        <v>1213</v>
      </c>
      <c r="P270" s="65"/>
      <c r="Q270" s="79" t="s">
        <v>1229</v>
      </c>
      <c r="R270" s="83">
        <v>260</v>
      </c>
      <c r="U270" s="29"/>
      <c r="X270" s="30"/>
    </row>
    <row r="271" spans="1:24" x14ac:dyDescent="0.25">
      <c r="A271" s="44" t="s">
        <v>455</v>
      </c>
      <c r="B271" s="30" t="s">
        <v>929</v>
      </c>
      <c r="C271" s="37" t="s">
        <v>24</v>
      </c>
      <c r="D271" s="31">
        <f>ROUND(Tabla13[[#This Row],[CANTIDAD TOTAL]]/4,0)</f>
        <v>13</v>
      </c>
      <c r="E271" s="31">
        <f>ROUND(Tabla13[[#This Row],[CANTIDAD TOTAL]]/4,0)</f>
        <v>13</v>
      </c>
      <c r="F271" s="31">
        <f>ROUND(Tabla13[[#This Row],[CANTIDAD TOTAL]]/4,0)</f>
        <v>13</v>
      </c>
      <c r="G271" s="31">
        <f>Tabla13[[#This Row],[CANTIDAD TOTAL]]-Tabla13[[#This Row],[PRIMER TRIMESTRE]]-Tabla13[[#This Row],[SEGUNDO TRIMESTRE]]-Tabla13[[#This Row],[TERCER TRIMESTRE]]</f>
        <v>11</v>
      </c>
      <c r="H271" s="31">
        <v>50</v>
      </c>
      <c r="I271" s="32">
        <v>23.85</v>
      </c>
      <c r="J271" s="32">
        <f>Tabla13[[#This Row],[CANTIDAD TOTAL]]*Tabla13[[#This Row],[PRECIO UNITARIO ESTIMADO]]</f>
        <v>1192.5</v>
      </c>
      <c r="K271" s="40"/>
      <c r="L271" s="37" t="s">
        <v>35</v>
      </c>
      <c r="M271" s="26" t="s">
        <v>1709</v>
      </c>
      <c r="N271" s="32"/>
      <c r="O271" s="64" t="s">
        <v>1213</v>
      </c>
      <c r="P271" s="65"/>
      <c r="Q271" s="79" t="s">
        <v>1229</v>
      </c>
      <c r="R271" s="83">
        <v>261</v>
      </c>
      <c r="U271" s="29"/>
      <c r="X271" s="30"/>
    </row>
    <row r="272" spans="1:24" x14ac:dyDescent="0.25">
      <c r="A272" s="44" t="s">
        <v>455</v>
      </c>
      <c r="B272" s="30" t="s">
        <v>962</v>
      </c>
      <c r="C272" s="37" t="s">
        <v>24</v>
      </c>
      <c r="D272" s="31">
        <f>ROUND(Tabla13[[#This Row],[CANTIDAD TOTAL]]/4,0)</f>
        <v>125</v>
      </c>
      <c r="E272" s="31">
        <f>ROUND(Tabla13[[#This Row],[CANTIDAD TOTAL]]/4,0)</f>
        <v>125</v>
      </c>
      <c r="F272" s="31">
        <f>ROUND(Tabla13[[#This Row],[CANTIDAD TOTAL]]/4,0)</f>
        <v>125</v>
      </c>
      <c r="G272" s="31">
        <f>Tabla13[[#This Row],[CANTIDAD TOTAL]]-Tabla13[[#This Row],[PRIMER TRIMESTRE]]-Tabla13[[#This Row],[SEGUNDO TRIMESTRE]]-Tabla13[[#This Row],[TERCER TRIMESTRE]]</f>
        <v>125</v>
      </c>
      <c r="H272" s="31">
        <v>500</v>
      </c>
      <c r="I272" s="32">
        <v>99.31</v>
      </c>
      <c r="J272" s="32">
        <f>Tabla13[[#This Row],[CANTIDAD TOTAL]]*Tabla13[[#This Row],[PRECIO UNITARIO ESTIMADO]]</f>
        <v>49655</v>
      </c>
      <c r="K272" s="40"/>
      <c r="L272" s="37" t="s">
        <v>35</v>
      </c>
      <c r="M272" s="26" t="s">
        <v>1709</v>
      </c>
      <c r="N272" s="32"/>
      <c r="O272" s="64" t="s">
        <v>1213</v>
      </c>
      <c r="P272" s="65"/>
      <c r="Q272" s="79" t="s">
        <v>1229</v>
      </c>
      <c r="R272" s="83">
        <v>262</v>
      </c>
      <c r="U272" s="29"/>
      <c r="X272" s="30"/>
    </row>
    <row r="273" spans="1:24" x14ac:dyDescent="0.25">
      <c r="A273" s="44" t="s">
        <v>455</v>
      </c>
      <c r="B273" s="30" t="s">
        <v>963</v>
      </c>
      <c r="C273" s="37" t="s">
        <v>24</v>
      </c>
      <c r="D273" s="31">
        <f>ROUND(Tabla13[[#This Row],[CANTIDAD TOTAL]]/4,0)</f>
        <v>1</v>
      </c>
      <c r="E273" s="31">
        <f>ROUND(Tabla13[[#This Row],[CANTIDAD TOTAL]]/4,0)</f>
        <v>1</v>
      </c>
      <c r="F273" s="31">
        <f>ROUND(Tabla13[[#This Row],[CANTIDAD TOTAL]]/4,0)</f>
        <v>1</v>
      </c>
      <c r="G273" s="31">
        <f>Tabla13[[#This Row],[CANTIDAD TOTAL]]-Tabla13[[#This Row],[PRIMER TRIMESTRE]]-Tabla13[[#This Row],[SEGUNDO TRIMESTRE]]-Tabla13[[#This Row],[TERCER TRIMESTRE]]</f>
        <v>2</v>
      </c>
      <c r="H273" s="31">
        <v>5</v>
      </c>
      <c r="I273" s="32">
        <v>12</v>
      </c>
      <c r="J273" s="32">
        <f>Tabla13[[#This Row],[CANTIDAD TOTAL]]*Tabla13[[#This Row],[PRECIO UNITARIO ESTIMADO]]</f>
        <v>60</v>
      </c>
      <c r="K273" s="40"/>
      <c r="L273" s="37" t="s">
        <v>35</v>
      </c>
      <c r="M273" s="26" t="s">
        <v>1709</v>
      </c>
      <c r="N273" s="32"/>
      <c r="O273" s="64" t="s">
        <v>1213</v>
      </c>
      <c r="P273" s="65"/>
      <c r="Q273" s="79" t="s">
        <v>1229</v>
      </c>
      <c r="R273" s="83">
        <v>263</v>
      </c>
      <c r="U273" s="29"/>
      <c r="X273" s="30"/>
    </row>
    <row r="274" spans="1:24" x14ac:dyDescent="0.25">
      <c r="A274" s="44" t="s">
        <v>455</v>
      </c>
      <c r="B274" s="30" t="s">
        <v>964</v>
      </c>
      <c r="C274" s="37" t="s">
        <v>24</v>
      </c>
      <c r="D274" s="31">
        <f>ROUND(Tabla13[[#This Row],[CANTIDAD TOTAL]]/4,0)</f>
        <v>125</v>
      </c>
      <c r="E274" s="31">
        <f>ROUND(Tabla13[[#This Row],[CANTIDAD TOTAL]]/4,0)</f>
        <v>125</v>
      </c>
      <c r="F274" s="31">
        <f>ROUND(Tabla13[[#This Row],[CANTIDAD TOTAL]]/4,0)</f>
        <v>125</v>
      </c>
      <c r="G274" s="31">
        <f>Tabla13[[#This Row],[CANTIDAD TOTAL]]-Tabla13[[#This Row],[PRIMER TRIMESTRE]]-Tabla13[[#This Row],[SEGUNDO TRIMESTRE]]-Tabla13[[#This Row],[TERCER TRIMESTRE]]</f>
        <v>125</v>
      </c>
      <c r="H274" s="31">
        <v>500</v>
      </c>
      <c r="I274" s="32">
        <v>2.3199999999999998</v>
      </c>
      <c r="J274" s="32">
        <f>Tabla13[[#This Row],[CANTIDAD TOTAL]]*Tabla13[[#This Row],[PRECIO UNITARIO ESTIMADO]]</f>
        <v>1160</v>
      </c>
      <c r="K274" s="40"/>
      <c r="L274" s="37" t="s">
        <v>35</v>
      </c>
      <c r="M274" s="26" t="s">
        <v>1709</v>
      </c>
      <c r="N274" s="32"/>
      <c r="O274" s="64" t="s">
        <v>1213</v>
      </c>
      <c r="P274" s="65"/>
      <c r="Q274" s="79" t="s">
        <v>1229</v>
      </c>
      <c r="R274" s="83">
        <v>264</v>
      </c>
      <c r="U274" s="29"/>
      <c r="X274" s="30"/>
    </row>
    <row r="275" spans="1:24" x14ac:dyDescent="0.25">
      <c r="A275" s="44" t="s">
        <v>455</v>
      </c>
      <c r="B275" s="30" t="s">
        <v>965</v>
      </c>
      <c r="C275" s="37" t="s">
        <v>24</v>
      </c>
      <c r="D275" s="31">
        <f>ROUND(Tabla13[[#This Row],[CANTIDAD TOTAL]]/4,0)</f>
        <v>13</v>
      </c>
      <c r="E275" s="31">
        <f>ROUND(Tabla13[[#This Row],[CANTIDAD TOTAL]]/4,0)</f>
        <v>13</v>
      </c>
      <c r="F275" s="31">
        <f>ROUND(Tabla13[[#This Row],[CANTIDAD TOTAL]]/4,0)</f>
        <v>13</v>
      </c>
      <c r="G275" s="31">
        <f>Tabla13[[#This Row],[CANTIDAD TOTAL]]-Tabla13[[#This Row],[PRIMER TRIMESTRE]]-Tabla13[[#This Row],[SEGUNDO TRIMESTRE]]-Tabla13[[#This Row],[TERCER TRIMESTRE]]</f>
        <v>11</v>
      </c>
      <c r="H275" s="31">
        <v>50</v>
      </c>
      <c r="I275" s="32">
        <v>824.84</v>
      </c>
      <c r="J275" s="32">
        <f>Tabla13[[#This Row],[CANTIDAD TOTAL]]*Tabla13[[#This Row],[PRECIO UNITARIO ESTIMADO]]</f>
        <v>41242</v>
      </c>
      <c r="K275" s="40"/>
      <c r="L275" s="37" t="s">
        <v>35</v>
      </c>
      <c r="M275" s="26" t="s">
        <v>1709</v>
      </c>
      <c r="N275" s="32"/>
      <c r="O275" s="64" t="s">
        <v>1213</v>
      </c>
      <c r="P275" s="65"/>
      <c r="Q275" s="79" t="s">
        <v>1229</v>
      </c>
      <c r="R275" s="83">
        <v>265</v>
      </c>
      <c r="U275" s="29"/>
      <c r="X275" s="30"/>
    </row>
    <row r="276" spans="1:24" x14ac:dyDescent="0.25">
      <c r="A276" s="44" t="s">
        <v>455</v>
      </c>
      <c r="B276" s="30" t="s">
        <v>966</v>
      </c>
      <c r="C276" s="37" t="s">
        <v>24</v>
      </c>
      <c r="D276" s="31">
        <f>ROUND(Tabla13[[#This Row],[CANTIDAD TOTAL]]/4,0)</f>
        <v>25</v>
      </c>
      <c r="E276" s="31">
        <f>ROUND(Tabla13[[#This Row],[CANTIDAD TOTAL]]/4,0)</f>
        <v>25</v>
      </c>
      <c r="F276" s="31">
        <f>ROUND(Tabla13[[#This Row],[CANTIDAD TOTAL]]/4,0)</f>
        <v>25</v>
      </c>
      <c r="G276" s="31">
        <f>Tabla13[[#This Row],[CANTIDAD TOTAL]]-Tabla13[[#This Row],[PRIMER TRIMESTRE]]-Tabla13[[#This Row],[SEGUNDO TRIMESTRE]]-Tabla13[[#This Row],[TERCER TRIMESTRE]]</f>
        <v>25</v>
      </c>
      <c r="H276" s="31">
        <v>100</v>
      </c>
      <c r="I276" s="32">
        <v>200</v>
      </c>
      <c r="J276" s="32">
        <f>Tabla13[[#This Row],[CANTIDAD TOTAL]]*Tabla13[[#This Row],[PRECIO UNITARIO ESTIMADO]]</f>
        <v>20000</v>
      </c>
      <c r="K276" s="40"/>
      <c r="L276" s="37" t="s">
        <v>35</v>
      </c>
      <c r="M276" s="26" t="s">
        <v>1709</v>
      </c>
      <c r="N276" s="32"/>
      <c r="O276" s="64" t="s">
        <v>1213</v>
      </c>
      <c r="P276" s="65"/>
      <c r="Q276" s="79" t="s">
        <v>1229</v>
      </c>
      <c r="R276" s="83">
        <v>266</v>
      </c>
      <c r="U276" s="29"/>
      <c r="X276" s="30"/>
    </row>
    <row r="277" spans="1:24" x14ac:dyDescent="0.25">
      <c r="A277" s="44" t="s">
        <v>455</v>
      </c>
      <c r="B277" s="30" t="s">
        <v>967</v>
      </c>
      <c r="C277" s="37" t="s">
        <v>24</v>
      </c>
      <c r="D277" s="31">
        <f>ROUND(Tabla13[[#This Row],[CANTIDAD TOTAL]]/4,0)</f>
        <v>38</v>
      </c>
      <c r="E277" s="31">
        <f>ROUND(Tabla13[[#This Row],[CANTIDAD TOTAL]]/4,0)</f>
        <v>38</v>
      </c>
      <c r="F277" s="31">
        <f>ROUND(Tabla13[[#This Row],[CANTIDAD TOTAL]]/4,0)</f>
        <v>38</v>
      </c>
      <c r="G277" s="31">
        <f>Tabla13[[#This Row],[CANTIDAD TOTAL]]-Tabla13[[#This Row],[PRIMER TRIMESTRE]]-Tabla13[[#This Row],[SEGUNDO TRIMESTRE]]-Tabla13[[#This Row],[TERCER TRIMESTRE]]</f>
        <v>36</v>
      </c>
      <c r="H277" s="31">
        <v>150</v>
      </c>
      <c r="I277" s="32">
        <v>12.76</v>
      </c>
      <c r="J277" s="32">
        <f>Tabla13[[#This Row],[CANTIDAD TOTAL]]*Tabla13[[#This Row],[PRECIO UNITARIO ESTIMADO]]</f>
        <v>1914</v>
      </c>
      <c r="K277" s="40"/>
      <c r="L277" s="37" t="s">
        <v>35</v>
      </c>
      <c r="M277" s="26" t="s">
        <v>1709</v>
      </c>
      <c r="N277" s="32"/>
      <c r="O277" s="64" t="s">
        <v>1213</v>
      </c>
      <c r="P277" s="65"/>
      <c r="Q277" s="79" t="s">
        <v>1229</v>
      </c>
      <c r="R277" s="83">
        <v>267</v>
      </c>
      <c r="U277" s="29" t="s">
        <v>240</v>
      </c>
      <c r="X277" s="30"/>
    </row>
    <row r="278" spans="1:24" x14ac:dyDescent="0.25">
      <c r="A278" s="44" t="s">
        <v>455</v>
      </c>
      <c r="B278" s="30" t="s">
        <v>968</v>
      </c>
      <c r="C278" s="37" t="s">
        <v>24</v>
      </c>
      <c r="D278" s="31">
        <f>ROUND(Tabla13[[#This Row],[CANTIDAD TOTAL]]/4,0)</f>
        <v>125</v>
      </c>
      <c r="E278" s="31">
        <f>ROUND(Tabla13[[#This Row],[CANTIDAD TOTAL]]/4,0)</f>
        <v>125</v>
      </c>
      <c r="F278" s="31">
        <f>ROUND(Tabla13[[#This Row],[CANTIDAD TOTAL]]/4,0)</f>
        <v>125</v>
      </c>
      <c r="G278" s="31">
        <f>Tabla13[[#This Row],[CANTIDAD TOTAL]]-Tabla13[[#This Row],[PRIMER TRIMESTRE]]-Tabla13[[#This Row],[SEGUNDO TRIMESTRE]]-Tabla13[[#This Row],[TERCER TRIMESTRE]]</f>
        <v>125</v>
      </c>
      <c r="H278" s="31">
        <v>500</v>
      </c>
      <c r="I278" s="32">
        <v>51.97</v>
      </c>
      <c r="J278" s="32">
        <f>Tabla13[[#This Row],[CANTIDAD TOTAL]]*Tabla13[[#This Row],[PRECIO UNITARIO ESTIMADO]]</f>
        <v>25985</v>
      </c>
      <c r="K278" s="40"/>
      <c r="L278" s="37" t="s">
        <v>35</v>
      </c>
      <c r="M278" s="26" t="s">
        <v>1709</v>
      </c>
      <c r="N278" s="32"/>
      <c r="O278" s="64" t="s">
        <v>1213</v>
      </c>
      <c r="P278" s="65"/>
      <c r="Q278" s="79" t="s">
        <v>1229</v>
      </c>
      <c r="R278" s="83">
        <v>268</v>
      </c>
      <c r="U278" s="29" t="s">
        <v>242</v>
      </c>
      <c r="X278" s="30"/>
    </row>
    <row r="279" spans="1:24" x14ac:dyDescent="0.25">
      <c r="A279" s="44" t="s">
        <v>455</v>
      </c>
      <c r="B279" s="30" t="s">
        <v>969</v>
      </c>
      <c r="C279" s="37" t="s">
        <v>1128</v>
      </c>
      <c r="D279" s="31">
        <f>ROUND(Tabla13[[#This Row],[CANTIDAD TOTAL]]/4,0)</f>
        <v>13</v>
      </c>
      <c r="E279" s="31">
        <f>ROUND(Tabla13[[#This Row],[CANTIDAD TOTAL]]/4,0)</f>
        <v>13</v>
      </c>
      <c r="F279" s="31">
        <f>ROUND(Tabla13[[#This Row],[CANTIDAD TOTAL]]/4,0)</f>
        <v>13</v>
      </c>
      <c r="G279" s="31">
        <f>Tabla13[[#This Row],[CANTIDAD TOTAL]]-Tabla13[[#This Row],[PRIMER TRIMESTRE]]-Tabla13[[#This Row],[SEGUNDO TRIMESTRE]]-Tabla13[[#This Row],[TERCER TRIMESTRE]]</f>
        <v>11</v>
      </c>
      <c r="H279" s="31">
        <v>50</v>
      </c>
      <c r="I279" s="32">
        <v>135</v>
      </c>
      <c r="J279" s="32">
        <f>Tabla13[[#This Row],[CANTIDAD TOTAL]]*Tabla13[[#This Row],[PRECIO UNITARIO ESTIMADO]]</f>
        <v>6750</v>
      </c>
      <c r="K279" s="40"/>
      <c r="L279" s="37" t="s">
        <v>35</v>
      </c>
      <c r="M279" s="26" t="s">
        <v>1709</v>
      </c>
      <c r="N279" s="32"/>
      <c r="O279" s="64" t="s">
        <v>1213</v>
      </c>
      <c r="P279" s="65"/>
      <c r="Q279" s="79" t="s">
        <v>1229</v>
      </c>
      <c r="R279" s="83">
        <v>269</v>
      </c>
      <c r="U279" s="29" t="s">
        <v>239</v>
      </c>
      <c r="X279" s="30"/>
    </row>
    <row r="280" spans="1:24" x14ac:dyDescent="0.25">
      <c r="A280" s="44" t="s">
        <v>455</v>
      </c>
      <c r="B280" s="30" t="s">
        <v>970</v>
      </c>
      <c r="C280" s="37" t="s">
        <v>24</v>
      </c>
      <c r="D280" s="31">
        <f>ROUND(Tabla13[[#This Row],[CANTIDAD TOTAL]]/4,0)</f>
        <v>25</v>
      </c>
      <c r="E280" s="31">
        <f>ROUND(Tabla13[[#This Row],[CANTIDAD TOTAL]]/4,0)</f>
        <v>25</v>
      </c>
      <c r="F280" s="31">
        <f>ROUND(Tabla13[[#This Row],[CANTIDAD TOTAL]]/4,0)</f>
        <v>25</v>
      </c>
      <c r="G280" s="31">
        <f>Tabla13[[#This Row],[CANTIDAD TOTAL]]-Tabla13[[#This Row],[PRIMER TRIMESTRE]]-Tabla13[[#This Row],[SEGUNDO TRIMESTRE]]-Tabla13[[#This Row],[TERCER TRIMESTRE]]</f>
        <v>25</v>
      </c>
      <c r="H280" s="31">
        <v>100</v>
      </c>
      <c r="I280" s="32">
        <v>6.95</v>
      </c>
      <c r="J280" s="32">
        <f>Tabla13[[#This Row],[CANTIDAD TOTAL]]*Tabla13[[#This Row],[PRECIO UNITARIO ESTIMADO]]</f>
        <v>695</v>
      </c>
      <c r="K280" s="40"/>
      <c r="L280" s="37" t="s">
        <v>35</v>
      </c>
      <c r="M280" s="26" t="s">
        <v>1709</v>
      </c>
      <c r="N280" s="32"/>
      <c r="O280" s="64" t="s">
        <v>1213</v>
      </c>
      <c r="P280" s="65"/>
      <c r="Q280" s="79" t="s">
        <v>1229</v>
      </c>
      <c r="R280" s="83">
        <v>270</v>
      </c>
      <c r="U280" s="29" t="s">
        <v>246</v>
      </c>
      <c r="X280" s="30"/>
    </row>
    <row r="281" spans="1:24" x14ac:dyDescent="0.25">
      <c r="A281" s="44" t="s">
        <v>455</v>
      </c>
      <c r="B281" s="30" t="s">
        <v>971</v>
      </c>
      <c r="C281" s="37" t="s">
        <v>1194</v>
      </c>
      <c r="D281" s="31">
        <f>ROUND(Tabla13[[#This Row],[CANTIDAD TOTAL]]/4,0)</f>
        <v>20</v>
      </c>
      <c r="E281" s="31">
        <f>ROUND(Tabla13[[#This Row],[CANTIDAD TOTAL]]/4,0)</f>
        <v>20</v>
      </c>
      <c r="F281" s="31">
        <f>ROUND(Tabla13[[#This Row],[CANTIDAD TOTAL]]/4,0)</f>
        <v>20</v>
      </c>
      <c r="G281" s="31">
        <f>Tabla13[[#This Row],[CANTIDAD TOTAL]]-Tabla13[[#This Row],[PRIMER TRIMESTRE]]-Tabla13[[#This Row],[SEGUNDO TRIMESTRE]]-Tabla13[[#This Row],[TERCER TRIMESTRE]]</f>
        <v>20</v>
      </c>
      <c r="H281" s="31">
        <v>80</v>
      </c>
      <c r="I281" s="32">
        <v>51.81</v>
      </c>
      <c r="J281" s="32">
        <f>Tabla13[[#This Row],[CANTIDAD TOTAL]]*Tabla13[[#This Row],[PRECIO UNITARIO ESTIMADO]]</f>
        <v>4144.8</v>
      </c>
      <c r="K281" s="40"/>
      <c r="L281" s="37" t="s">
        <v>35</v>
      </c>
      <c r="M281" s="26" t="s">
        <v>1709</v>
      </c>
      <c r="N281" s="32"/>
      <c r="O281" s="64" t="s">
        <v>1213</v>
      </c>
      <c r="P281" s="65"/>
      <c r="Q281" s="79" t="s">
        <v>1229</v>
      </c>
      <c r="R281" s="83">
        <v>271</v>
      </c>
      <c r="U281" s="29" t="s">
        <v>248</v>
      </c>
      <c r="X281" s="30"/>
    </row>
    <row r="282" spans="1:24" x14ac:dyDescent="0.25">
      <c r="A282" s="44" t="s">
        <v>455</v>
      </c>
      <c r="B282" s="30" t="s">
        <v>972</v>
      </c>
      <c r="C282" s="37"/>
      <c r="D282" s="31">
        <f>ROUND(Tabla13[[#This Row],[CANTIDAD TOTAL]]/4,0)</f>
        <v>1</v>
      </c>
      <c r="E282" s="31">
        <f>ROUND(Tabla13[[#This Row],[CANTIDAD TOTAL]]/4,0)</f>
        <v>1</v>
      </c>
      <c r="F282" s="31">
        <f>ROUND(Tabla13[[#This Row],[CANTIDAD TOTAL]]/4,0)</f>
        <v>1</v>
      </c>
      <c r="G282" s="31">
        <f>Tabla13[[#This Row],[CANTIDAD TOTAL]]-Tabla13[[#This Row],[PRIMER TRIMESTRE]]-Tabla13[[#This Row],[SEGUNDO TRIMESTRE]]-Tabla13[[#This Row],[TERCER TRIMESTRE]]</f>
        <v>1</v>
      </c>
      <c r="H282" s="31">
        <v>4</v>
      </c>
      <c r="I282" s="32">
        <v>125</v>
      </c>
      <c r="J282" s="32">
        <f>Tabla13[[#This Row],[CANTIDAD TOTAL]]*Tabla13[[#This Row],[PRECIO UNITARIO ESTIMADO]]</f>
        <v>500</v>
      </c>
      <c r="K282" s="40"/>
      <c r="L282" s="37" t="s">
        <v>35</v>
      </c>
      <c r="M282" s="26" t="s">
        <v>1709</v>
      </c>
      <c r="N282" s="32"/>
      <c r="O282" s="64" t="s">
        <v>1213</v>
      </c>
      <c r="P282" s="65"/>
      <c r="Q282" s="79" t="s">
        <v>1229</v>
      </c>
      <c r="R282" s="83">
        <v>272</v>
      </c>
      <c r="U282" s="29" t="s">
        <v>250</v>
      </c>
      <c r="X282" s="30"/>
    </row>
    <row r="283" spans="1:24" x14ac:dyDescent="0.25">
      <c r="A283" s="44" t="s">
        <v>455</v>
      </c>
      <c r="B283" s="30" t="s">
        <v>973</v>
      </c>
      <c r="C283" s="37" t="s">
        <v>24</v>
      </c>
      <c r="D283" s="31">
        <f>ROUND(Tabla13[[#This Row],[CANTIDAD TOTAL]]/4,0)</f>
        <v>3</v>
      </c>
      <c r="E283" s="31">
        <f>ROUND(Tabla13[[#This Row],[CANTIDAD TOTAL]]/4,0)</f>
        <v>3</v>
      </c>
      <c r="F283" s="31">
        <f>ROUND(Tabla13[[#This Row],[CANTIDAD TOTAL]]/4,0)</f>
        <v>3</v>
      </c>
      <c r="G283" s="31">
        <f>Tabla13[[#This Row],[CANTIDAD TOTAL]]-Tabla13[[#This Row],[PRIMER TRIMESTRE]]-Tabla13[[#This Row],[SEGUNDO TRIMESTRE]]-Tabla13[[#This Row],[TERCER TRIMESTRE]]</f>
        <v>1</v>
      </c>
      <c r="H283" s="31">
        <v>10</v>
      </c>
      <c r="I283" s="32">
        <v>15</v>
      </c>
      <c r="J283" s="32">
        <f>Tabla13[[#This Row],[CANTIDAD TOTAL]]*Tabla13[[#This Row],[PRECIO UNITARIO ESTIMADO]]</f>
        <v>150</v>
      </c>
      <c r="K283" s="40"/>
      <c r="L283" s="37" t="s">
        <v>35</v>
      </c>
      <c r="M283" s="26" t="s">
        <v>1709</v>
      </c>
      <c r="N283" s="32"/>
      <c r="O283" s="64" t="s">
        <v>1213</v>
      </c>
      <c r="P283" s="65"/>
      <c r="Q283" s="79" t="s">
        <v>1229</v>
      </c>
      <c r="R283" s="83">
        <v>273</v>
      </c>
      <c r="U283" s="29" t="s">
        <v>252</v>
      </c>
      <c r="X283" s="30"/>
    </row>
    <row r="284" spans="1:24" x14ac:dyDescent="0.25">
      <c r="A284" s="44" t="s">
        <v>455</v>
      </c>
      <c r="B284" s="30" t="s">
        <v>974</v>
      </c>
      <c r="C284" s="37"/>
      <c r="D284" s="31">
        <f>ROUND(Tabla13[[#This Row],[CANTIDAD TOTAL]]/4,0)</f>
        <v>1</v>
      </c>
      <c r="E284" s="31">
        <f>ROUND(Tabla13[[#This Row],[CANTIDAD TOTAL]]/4,0)</f>
        <v>1</v>
      </c>
      <c r="F284" s="31">
        <f>ROUND(Tabla13[[#This Row],[CANTIDAD TOTAL]]/4,0)</f>
        <v>1</v>
      </c>
      <c r="G284" s="31">
        <f>Tabla13[[#This Row],[CANTIDAD TOTAL]]-Tabla13[[#This Row],[PRIMER TRIMESTRE]]-Tabla13[[#This Row],[SEGUNDO TRIMESTRE]]-Tabla13[[#This Row],[TERCER TRIMESTRE]]</f>
        <v>2</v>
      </c>
      <c r="H284" s="31">
        <v>5</v>
      </c>
      <c r="I284" s="32">
        <v>214.9</v>
      </c>
      <c r="J284" s="32">
        <f>Tabla13[[#This Row],[CANTIDAD TOTAL]]*Tabla13[[#This Row],[PRECIO UNITARIO ESTIMADO]]</f>
        <v>1074.5</v>
      </c>
      <c r="K284" s="40"/>
      <c r="L284" s="37" t="s">
        <v>35</v>
      </c>
      <c r="M284" s="26" t="s">
        <v>1709</v>
      </c>
      <c r="N284" s="32"/>
      <c r="O284" s="64" t="s">
        <v>1213</v>
      </c>
      <c r="P284" s="65"/>
      <c r="Q284" s="79" t="s">
        <v>1229</v>
      </c>
      <c r="R284" s="83">
        <v>274</v>
      </c>
      <c r="U284" s="29" t="s">
        <v>254</v>
      </c>
      <c r="X284" s="30"/>
    </row>
    <row r="285" spans="1:24" x14ac:dyDescent="0.25">
      <c r="A285" s="44" t="s">
        <v>455</v>
      </c>
      <c r="B285" s="30" t="s">
        <v>975</v>
      </c>
      <c r="C285" s="37" t="s">
        <v>1194</v>
      </c>
      <c r="D285" s="31">
        <f>ROUND(Tabla13[[#This Row],[CANTIDAD TOTAL]]/4,0)</f>
        <v>1</v>
      </c>
      <c r="E285" s="31">
        <f>ROUND(Tabla13[[#This Row],[CANTIDAD TOTAL]]/4,0)</f>
        <v>1</v>
      </c>
      <c r="F285" s="31">
        <f>ROUND(Tabla13[[#This Row],[CANTIDAD TOTAL]]/4,0)</f>
        <v>1</v>
      </c>
      <c r="G285" s="31">
        <f>Tabla13[[#This Row],[CANTIDAD TOTAL]]-Tabla13[[#This Row],[PRIMER TRIMESTRE]]-Tabla13[[#This Row],[SEGUNDO TRIMESTRE]]-Tabla13[[#This Row],[TERCER TRIMESTRE]]</f>
        <v>2</v>
      </c>
      <c r="H285" s="31">
        <v>5</v>
      </c>
      <c r="I285" s="32">
        <v>160</v>
      </c>
      <c r="J285" s="32">
        <f>Tabla13[[#This Row],[CANTIDAD TOTAL]]*Tabla13[[#This Row],[PRECIO UNITARIO ESTIMADO]]</f>
        <v>800</v>
      </c>
      <c r="K285" s="40"/>
      <c r="L285" s="37" t="s">
        <v>35</v>
      </c>
      <c r="M285" s="26" t="s">
        <v>1709</v>
      </c>
      <c r="N285" s="32"/>
      <c r="O285" s="64" t="s">
        <v>1213</v>
      </c>
      <c r="P285" s="65"/>
      <c r="Q285" s="79" t="s">
        <v>1229</v>
      </c>
      <c r="R285" s="83">
        <v>275</v>
      </c>
      <c r="U285" s="29" t="s">
        <v>256</v>
      </c>
      <c r="X285" s="30"/>
    </row>
    <row r="286" spans="1:24" x14ac:dyDescent="0.25">
      <c r="A286" s="44" t="s">
        <v>455</v>
      </c>
      <c r="B286" s="30" t="s">
        <v>976</v>
      </c>
      <c r="C286" s="37" t="s">
        <v>24</v>
      </c>
      <c r="D286" s="31">
        <f>ROUND(Tabla13[[#This Row],[CANTIDAD TOTAL]]/4,0)</f>
        <v>8</v>
      </c>
      <c r="E286" s="31">
        <f>ROUND(Tabla13[[#This Row],[CANTIDAD TOTAL]]/4,0)</f>
        <v>8</v>
      </c>
      <c r="F286" s="31">
        <f>ROUND(Tabla13[[#This Row],[CANTIDAD TOTAL]]/4,0)</f>
        <v>8</v>
      </c>
      <c r="G286" s="31">
        <f>Tabla13[[#This Row],[CANTIDAD TOTAL]]-Tabla13[[#This Row],[PRIMER TRIMESTRE]]-Tabla13[[#This Row],[SEGUNDO TRIMESTRE]]-Tabla13[[#This Row],[TERCER TRIMESTRE]]</f>
        <v>6</v>
      </c>
      <c r="H286" s="31">
        <v>30</v>
      </c>
      <c r="I286" s="32">
        <v>206.77</v>
      </c>
      <c r="J286" s="32">
        <f>Tabla13[[#This Row],[CANTIDAD TOTAL]]*Tabla13[[#This Row],[PRECIO UNITARIO ESTIMADO]]</f>
        <v>6203.1</v>
      </c>
      <c r="K286" s="40"/>
      <c r="L286" s="37" t="s">
        <v>35</v>
      </c>
      <c r="M286" s="26" t="s">
        <v>1709</v>
      </c>
      <c r="N286" s="32"/>
      <c r="O286" s="64" t="s">
        <v>1213</v>
      </c>
      <c r="P286" s="65"/>
      <c r="Q286" s="79" t="s">
        <v>1229</v>
      </c>
      <c r="R286" s="83">
        <v>276</v>
      </c>
      <c r="U286" s="29" t="s">
        <v>258</v>
      </c>
      <c r="X286" s="30"/>
    </row>
    <row r="287" spans="1:24" x14ac:dyDescent="0.25">
      <c r="A287" s="44" t="s">
        <v>455</v>
      </c>
      <c r="B287" s="30" t="s">
        <v>977</v>
      </c>
      <c r="C287" s="37" t="s">
        <v>24</v>
      </c>
      <c r="D287" s="31">
        <f>ROUND(Tabla13[[#This Row],[CANTIDAD TOTAL]]/4,0)</f>
        <v>3</v>
      </c>
      <c r="E287" s="31">
        <f>ROUND(Tabla13[[#This Row],[CANTIDAD TOTAL]]/4,0)</f>
        <v>3</v>
      </c>
      <c r="F287" s="31">
        <f>ROUND(Tabla13[[#This Row],[CANTIDAD TOTAL]]/4,0)</f>
        <v>3</v>
      </c>
      <c r="G287" s="31">
        <f>Tabla13[[#This Row],[CANTIDAD TOTAL]]-Tabla13[[#This Row],[PRIMER TRIMESTRE]]-Tabla13[[#This Row],[SEGUNDO TRIMESTRE]]-Tabla13[[#This Row],[TERCER TRIMESTRE]]</f>
        <v>1</v>
      </c>
      <c r="H287" s="31">
        <v>10</v>
      </c>
      <c r="I287" s="32">
        <v>291.87</v>
      </c>
      <c r="J287" s="32">
        <f>Tabla13[[#This Row],[CANTIDAD TOTAL]]*Tabla13[[#This Row],[PRECIO UNITARIO ESTIMADO]]</f>
        <v>2918.7</v>
      </c>
      <c r="K287" s="40"/>
      <c r="L287" s="37" t="s">
        <v>35</v>
      </c>
      <c r="M287" s="26" t="s">
        <v>1709</v>
      </c>
      <c r="N287" s="32"/>
      <c r="O287" s="64" t="s">
        <v>1213</v>
      </c>
      <c r="P287" s="65"/>
      <c r="Q287" s="79" t="s">
        <v>1229</v>
      </c>
      <c r="R287" s="83">
        <v>277</v>
      </c>
      <c r="U287" s="29" t="s">
        <v>260</v>
      </c>
      <c r="X287" s="30"/>
    </row>
    <row r="288" spans="1:24" x14ac:dyDescent="0.25">
      <c r="A288" s="44" t="s">
        <v>455</v>
      </c>
      <c r="B288" s="30" t="s">
        <v>978</v>
      </c>
      <c r="C288" s="37" t="s">
        <v>24</v>
      </c>
      <c r="D288" s="31">
        <f>ROUND(Tabla13[[#This Row],[CANTIDAD TOTAL]]/4,0)</f>
        <v>5</v>
      </c>
      <c r="E288" s="31">
        <f>ROUND(Tabla13[[#This Row],[CANTIDAD TOTAL]]/4,0)</f>
        <v>5</v>
      </c>
      <c r="F288" s="31">
        <f>ROUND(Tabla13[[#This Row],[CANTIDAD TOTAL]]/4,0)</f>
        <v>5</v>
      </c>
      <c r="G288" s="31">
        <f>Tabla13[[#This Row],[CANTIDAD TOTAL]]-Tabla13[[#This Row],[PRIMER TRIMESTRE]]-Tabla13[[#This Row],[SEGUNDO TRIMESTRE]]-Tabla13[[#This Row],[TERCER TRIMESTRE]]</f>
        <v>5</v>
      </c>
      <c r="H288" s="31">
        <v>20</v>
      </c>
      <c r="I288" s="32">
        <v>233.74</v>
      </c>
      <c r="J288" s="32">
        <f>Tabla13[[#This Row],[CANTIDAD TOTAL]]*Tabla13[[#This Row],[PRECIO UNITARIO ESTIMADO]]</f>
        <v>4674.8</v>
      </c>
      <c r="K288" s="40"/>
      <c r="L288" s="37" t="s">
        <v>35</v>
      </c>
      <c r="M288" s="26" t="s">
        <v>1709</v>
      </c>
      <c r="N288" s="32"/>
      <c r="O288" s="64" t="s">
        <v>1213</v>
      </c>
      <c r="P288" s="65"/>
      <c r="Q288" s="79" t="s">
        <v>1229</v>
      </c>
      <c r="R288" s="83">
        <v>278</v>
      </c>
      <c r="U288" s="29" t="s">
        <v>262</v>
      </c>
      <c r="X288" s="30"/>
    </row>
    <row r="289" spans="1:24" x14ac:dyDescent="0.25">
      <c r="A289" s="44" t="s">
        <v>455</v>
      </c>
      <c r="B289" s="30" t="s">
        <v>979</v>
      </c>
      <c r="C289" s="37" t="s">
        <v>24</v>
      </c>
      <c r="D289" s="31">
        <f>ROUND(Tabla13[[#This Row],[CANTIDAD TOTAL]]/4,0)</f>
        <v>3</v>
      </c>
      <c r="E289" s="31">
        <f>ROUND(Tabla13[[#This Row],[CANTIDAD TOTAL]]/4,0)</f>
        <v>3</v>
      </c>
      <c r="F289" s="31">
        <f>ROUND(Tabla13[[#This Row],[CANTIDAD TOTAL]]/4,0)</f>
        <v>3</v>
      </c>
      <c r="G289" s="31">
        <f>Tabla13[[#This Row],[CANTIDAD TOTAL]]-Tabla13[[#This Row],[PRIMER TRIMESTRE]]-Tabla13[[#This Row],[SEGUNDO TRIMESTRE]]-Tabla13[[#This Row],[TERCER TRIMESTRE]]</f>
        <v>1</v>
      </c>
      <c r="H289" s="31">
        <v>10</v>
      </c>
      <c r="I289" s="32">
        <v>233.74</v>
      </c>
      <c r="J289" s="32">
        <f>Tabla13[[#This Row],[CANTIDAD TOTAL]]*Tabla13[[#This Row],[PRECIO UNITARIO ESTIMADO]]</f>
        <v>2337.4</v>
      </c>
      <c r="K289" s="40"/>
      <c r="L289" s="37" t="s">
        <v>35</v>
      </c>
      <c r="M289" s="26" t="s">
        <v>1709</v>
      </c>
      <c r="N289" s="32"/>
      <c r="O289" s="64" t="s">
        <v>1213</v>
      </c>
      <c r="P289" s="65"/>
      <c r="Q289" s="79" t="s">
        <v>1229</v>
      </c>
      <c r="R289" s="83">
        <v>279</v>
      </c>
      <c r="U289" s="29" t="s">
        <v>264</v>
      </c>
      <c r="X289" s="30"/>
    </row>
    <row r="290" spans="1:24" x14ac:dyDescent="0.25">
      <c r="A290" s="44" t="s">
        <v>455</v>
      </c>
      <c r="B290" s="30" t="s">
        <v>980</v>
      </c>
      <c r="C290" s="37" t="s">
        <v>24</v>
      </c>
      <c r="D290" s="31">
        <f>ROUND(Tabla13[[#This Row],[CANTIDAD TOTAL]]/4,0)</f>
        <v>3</v>
      </c>
      <c r="E290" s="31">
        <f>ROUND(Tabla13[[#This Row],[CANTIDAD TOTAL]]/4,0)</f>
        <v>3</v>
      </c>
      <c r="F290" s="31">
        <f>ROUND(Tabla13[[#This Row],[CANTIDAD TOTAL]]/4,0)</f>
        <v>3</v>
      </c>
      <c r="G290" s="31">
        <f>Tabla13[[#This Row],[CANTIDAD TOTAL]]-Tabla13[[#This Row],[PRIMER TRIMESTRE]]-Tabla13[[#This Row],[SEGUNDO TRIMESTRE]]-Tabla13[[#This Row],[TERCER TRIMESTRE]]</f>
        <v>1</v>
      </c>
      <c r="H290" s="31">
        <v>10</v>
      </c>
      <c r="I290" s="32">
        <v>15</v>
      </c>
      <c r="J290" s="32">
        <f>Tabla13[[#This Row],[CANTIDAD TOTAL]]*Tabla13[[#This Row],[PRECIO UNITARIO ESTIMADO]]</f>
        <v>150</v>
      </c>
      <c r="K290" s="40"/>
      <c r="L290" s="37" t="s">
        <v>35</v>
      </c>
      <c r="M290" s="26" t="s">
        <v>1709</v>
      </c>
      <c r="N290" s="32"/>
      <c r="O290" s="64" t="s">
        <v>1213</v>
      </c>
      <c r="P290" s="65"/>
      <c r="Q290" s="79" t="s">
        <v>1229</v>
      </c>
      <c r="R290" s="83">
        <v>280</v>
      </c>
      <c r="U290" s="29" t="s">
        <v>266</v>
      </c>
      <c r="X290" s="30"/>
    </row>
    <row r="291" spans="1:24" x14ac:dyDescent="0.25">
      <c r="A291" s="44" t="s">
        <v>455</v>
      </c>
      <c r="B291" s="30" t="s">
        <v>981</v>
      </c>
      <c r="C291" s="37" t="s">
        <v>24</v>
      </c>
      <c r="D291" s="31">
        <f>ROUND(Tabla13[[#This Row],[CANTIDAD TOTAL]]/4,0)</f>
        <v>3</v>
      </c>
      <c r="E291" s="31">
        <f>ROUND(Tabla13[[#This Row],[CANTIDAD TOTAL]]/4,0)</f>
        <v>3</v>
      </c>
      <c r="F291" s="31">
        <f>ROUND(Tabla13[[#This Row],[CANTIDAD TOTAL]]/4,0)</f>
        <v>3</v>
      </c>
      <c r="G291" s="31">
        <f>Tabla13[[#This Row],[CANTIDAD TOTAL]]-Tabla13[[#This Row],[PRIMER TRIMESTRE]]-Tabla13[[#This Row],[SEGUNDO TRIMESTRE]]-Tabla13[[#This Row],[TERCER TRIMESTRE]]</f>
        <v>1</v>
      </c>
      <c r="H291" s="31">
        <v>10</v>
      </c>
      <c r="I291" s="32">
        <v>206.77</v>
      </c>
      <c r="J291" s="32">
        <f>Tabla13[[#This Row],[CANTIDAD TOTAL]]*Tabla13[[#This Row],[PRECIO UNITARIO ESTIMADO]]</f>
        <v>2067.7000000000003</v>
      </c>
      <c r="K291" s="40"/>
      <c r="L291" s="37" t="s">
        <v>35</v>
      </c>
      <c r="M291" s="26" t="s">
        <v>1709</v>
      </c>
      <c r="N291" s="32"/>
      <c r="O291" s="64" t="s">
        <v>1213</v>
      </c>
      <c r="P291" s="65"/>
      <c r="Q291" s="79" t="s">
        <v>1229</v>
      </c>
      <c r="R291" s="83">
        <v>281</v>
      </c>
      <c r="U291" s="29" t="s">
        <v>268</v>
      </c>
      <c r="X291" s="30"/>
    </row>
    <row r="292" spans="1:24" x14ac:dyDescent="0.25">
      <c r="A292" s="44" t="s">
        <v>455</v>
      </c>
      <c r="B292" s="30" t="s">
        <v>982</v>
      </c>
      <c r="C292" s="37" t="s">
        <v>24</v>
      </c>
      <c r="D292" s="31">
        <f>ROUND(Tabla13[[#This Row],[CANTIDAD TOTAL]]/4,0)</f>
        <v>3</v>
      </c>
      <c r="E292" s="31">
        <f>ROUND(Tabla13[[#This Row],[CANTIDAD TOTAL]]/4,0)</f>
        <v>3</v>
      </c>
      <c r="F292" s="31">
        <f>ROUND(Tabla13[[#This Row],[CANTIDAD TOTAL]]/4,0)</f>
        <v>3</v>
      </c>
      <c r="G292" s="31">
        <f>Tabla13[[#This Row],[CANTIDAD TOTAL]]-Tabla13[[#This Row],[PRIMER TRIMESTRE]]-Tabla13[[#This Row],[SEGUNDO TRIMESTRE]]-Tabla13[[#This Row],[TERCER TRIMESTRE]]</f>
        <v>1</v>
      </c>
      <c r="H292" s="31">
        <v>10</v>
      </c>
      <c r="I292" s="32">
        <v>206.77</v>
      </c>
      <c r="J292" s="32">
        <f>Tabla13[[#This Row],[CANTIDAD TOTAL]]*Tabla13[[#This Row],[PRECIO UNITARIO ESTIMADO]]</f>
        <v>2067.7000000000003</v>
      </c>
      <c r="K292" s="40"/>
      <c r="L292" s="37" t="s">
        <v>35</v>
      </c>
      <c r="M292" s="26" t="s">
        <v>1709</v>
      </c>
      <c r="N292" s="32"/>
      <c r="O292" s="64" t="s">
        <v>1213</v>
      </c>
      <c r="P292" s="65"/>
      <c r="Q292" s="79" t="s">
        <v>1229</v>
      </c>
      <c r="R292" s="83">
        <v>282</v>
      </c>
      <c r="U292" s="29" t="s">
        <v>270</v>
      </c>
      <c r="X292" s="30"/>
    </row>
    <row r="293" spans="1:24" x14ac:dyDescent="0.25">
      <c r="A293" s="44" t="s">
        <v>455</v>
      </c>
      <c r="B293" s="30" t="s">
        <v>983</v>
      </c>
      <c r="C293" s="37" t="s">
        <v>24</v>
      </c>
      <c r="D293" s="31">
        <f>ROUND(Tabla13[[#This Row],[CANTIDAD TOTAL]]/4,0)</f>
        <v>3</v>
      </c>
      <c r="E293" s="31">
        <f>ROUND(Tabla13[[#This Row],[CANTIDAD TOTAL]]/4,0)</f>
        <v>3</v>
      </c>
      <c r="F293" s="31">
        <f>ROUND(Tabla13[[#This Row],[CANTIDAD TOTAL]]/4,0)</f>
        <v>3</v>
      </c>
      <c r="G293" s="31">
        <f>Tabla13[[#This Row],[CANTIDAD TOTAL]]-Tabla13[[#This Row],[PRIMER TRIMESTRE]]-Tabla13[[#This Row],[SEGUNDO TRIMESTRE]]-Tabla13[[#This Row],[TERCER TRIMESTRE]]</f>
        <v>1</v>
      </c>
      <c r="H293" s="31">
        <v>10</v>
      </c>
      <c r="I293" s="32">
        <v>388.6</v>
      </c>
      <c r="J293" s="32">
        <f>Tabla13[[#This Row],[CANTIDAD TOTAL]]*Tabla13[[#This Row],[PRECIO UNITARIO ESTIMADO]]</f>
        <v>3886</v>
      </c>
      <c r="K293" s="40"/>
      <c r="L293" s="37" t="s">
        <v>35</v>
      </c>
      <c r="M293" s="26" t="s">
        <v>1709</v>
      </c>
      <c r="N293" s="32"/>
      <c r="O293" s="64" t="s">
        <v>1213</v>
      </c>
      <c r="P293" s="65"/>
      <c r="Q293" s="79" t="s">
        <v>1229</v>
      </c>
      <c r="R293" s="83">
        <v>283</v>
      </c>
      <c r="U293" s="29" t="s">
        <v>272</v>
      </c>
      <c r="X293" s="30"/>
    </row>
    <row r="294" spans="1:24" x14ac:dyDescent="0.25">
      <c r="A294" s="44" t="s">
        <v>455</v>
      </c>
      <c r="B294" s="30" t="s">
        <v>984</v>
      </c>
      <c r="C294" s="37" t="s">
        <v>24</v>
      </c>
      <c r="D294" s="31">
        <f>ROUND(Tabla13[[#This Row],[CANTIDAD TOTAL]]/4,0)</f>
        <v>3</v>
      </c>
      <c r="E294" s="31">
        <f>ROUND(Tabla13[[#This Row],[CANTIDAD TOTAL]]/4,0)</f>
        <v>3</v>
      </c>
      <c r="F294" s="31">
        <f>ROUND(Tabla13[[#This Row],[CANTIDAD TOTAL]]/4,0)</f>
        <v>3</v>
      </c>
      <c r="G294" s="31">
        <f>Tabla13[[#This Row],[CANTIDAD TOTAL]]-Tabla13[[#This Row],[PRIMER TRIMESTRE]]-Tabla13[[#This Row],[SEGUNDO TRIMESTRE]]-Tabla13[[#This Row],[TERCER TRIMESTRE]]</f>
        <v>1</v>
      </c>
      <c r="H294" s="31">
        <v>10</v>
      </c>
      <c r="I294" s="32">
        <v>325</v>
      </c>
      <c r="J294" s="32">
        <f>Tabla13[[#This Row],[CANTIDAD TOTAL]]*Tabla13[[#This Row],[PRECIO UNITARIO ESTIMADO]]</f>
        <v>3250</v>
      </c>
      <c r="K294" s="40"/>
      <c r="L294" s="37" t="s">
        <v>35</v>
      </c>
      <c r="M294" s="26" t="s">
        <v>1709</v>
      </c>
      <c r="N294" s="32"/>
      <c r="O294" s="64" t="s">
        <v>1213</v>
      </c>
      <c r="P294" s="65"/>
      <c r="Q294" s="79" t="s">
        <v>1229</v>
      </c>
      <c r="R294" s="83">
        <v>284</v>
      </c>
      <c r="U294" s="29" t="s">
        <v>274</v>
      </c>
      <c r="X294" s="30"/>
    </row>
    <row r="295" spans="1:24" x14ac:dyDescent="0.25">
      <c r="A295" s="44" t="s">
        <v>455</v>
      </c>
      <c r="B295" s="30" t="s">
        <v>985</v>
      </c>
      <c r="C295" s="37" t="s">
        <v>24</v>
      </c>
      <c r="D295" s="31">
        <f>ROUND(Tabla13[[#This Row],[CANTIDAD TOTAL]]/4,0)</f>
        <v>3</v>
      </c>
      <c r="E295" s="31">
        <f>ROUND(Tabla13[[#This Row],[CANTIDAD TOTAL]]/4,0)</f>
        <v>3</v>
      </c>
      <c r="F295" s="31">
        <f>ROUND(Tabla13[[#This Row],[CANTIDAD TOTAL]]/4,0)</f>
        <v>3</v>
      </c>
      <c r="G295" s="31">
        <f>Tabla13[[#This Row],[CANTIDAD TOTAL]]-Tabla13[[#This Row],[PRIMER TRIMESTRE]]-Tabla13[[#This Row],[SEGUNDO TRIMESTRE]]-Tabla13[[#This Row],[TERCER TRIMESTRE]]</f>
        <v>1</v>
      </c>
      <c r="H295" s="31">
        <v>10</v>
      </c>
      <c r="I295" s="32">
        <v>336.17</v>
      </c>
      <c r="J295" s="32">
        <f>Tabla13[[#This Row],[CANTIDAD TOTAL]]*Tabla13[[#This Row],[PRECIO UNITARIO ESTIMADO]]</f>
        <v>3361.7000000000003</v>
      </c>
      <c r="K295" s="40"/>
      <c r="L295" s="37" t="s">
        <v>35</v>
      </c>
      <c r="M295" s="26" t="s">
        <v>1709</v>
      </c>
      <c r="N295" s="32"/>
      <c r="O295" s="64" t="s">
        <v>1213</v>
      </c>
      <c r="P295" s="65"/>
      <c r="Q295" s="79" t="s">
        <v>1229</v>
      </c>
      <c r="R295" s="83">
        <v>285</v>
      </c>
      <c r="U295" s="29" t="s">
        <v>276</v>
      </c>
      <c r="X295" s="30"/>
    </row>
    <row r="296" spans="1:24" s="38" customFormat="1" x14ac:dyDescent="0.25">
      <c r="A296" s="44" t="s">
        <v>455</v>
      </c>
      <c r="B296" s="30" t="s">
        <v>986</v>
      </c>
      <c r="C296" s="37" t="s">
        <v>24</v>
      </c>
      <c r="D296" s="31">
        <f>ROUND(Tabla13[[#This Row],[CANTIDAD TOTAL]]/4,0)</f>
        <v>1</v>
      </c>
      <c r="E296" s="31">
        <f>ROUND(Tabla13[[#This Row],[CANTIDAD TOTAL]]/4,0)</f>
        <v>1</v>
      </c>
      <c r="F296" s="31">
        <f>ROUND(Tabla13[[#This Row],[CANTIDAD TOTAL]]/4,0)</f>
        <v>1</v>
      </c>
      <c r="G296" s="31">
        <f>Tabla13[[#This Row],[CANTIDAD TOTAL]]-Tabla13[[#This Row],[PRIMER TRIMESTRE]]-Tabla13[[#This Row],[SEGUNDO TRIMESTRE]]-Tabla13[[#This Row],[TERCER TRIMESTRE]]</f>
        <v>2</v>
      </c>
      <c r="H296" s="31">
        <v>5</v>
      </c>
      <c r="I296" s="32">
        <v>1856</v>
      </c>
      <c r="J296" s="32">
        <f>Tabla13[[#This Row],[CANTIDAD TOTAL]]*Tabla13[[#This Row],[PRECIO UNITARIO ESTIMADO]]</f>
        <v>9280</v>
      </c>
      <c r="K296" s="40"/>
      <c r="L296" s="37" t="s">
        <v>35</v>
      </c>
      <c r="M296" s="26" t="s">
        <v>1709</v>
      </c>
      <c r="N296" s="32"/>
      <c r="O296" s="64" t="s">
        <v>1213</v>
      </c>
      <c r="P296" s="65"/>
      <c r="Q296" s="79" t="s">
        <v>1229</v>
      </c>
      <c r="R296" s="83">
        <v>286</v>
      </c>
      <c r="U296" s="29"/>
      <c r="X296" s="30"/>
    </row>
    <row r="297" spans="1:24" x14ac:dyDescent="0.25">
      <c r="A297" s="44" t="s">
        <v>455</v>
      </c>
      <c r="B297" s="30" t="s">
        <v>1027</v>
      </c>
      <c r="C297" s="37" t="s">
        <v>24</v>
      </c>
      <c r="D297" s="31">
        <v>1</v>
      </c>
      <c r="E297" s="31">
        <f>ROUND(Tabla13[[#This Row],[CANTIDAD TOTAL]]/4,0)</f>
        <v>0</v>
      </c>
      <c r="F297" s="31">
        <f>ROUND(Tabla13[[#This Row],[CANTIDAD TOTAL]]/4,0)</f>
        <v>0</v>
      </c>
      <c r="G297" s="31">
        <f>Tabla13[[#This Row],[CANTIDAD TOTAL]]-Tabla13[[#This Row],[PRIMER TRIMESTRE]]-Tabla13[[#This Row],[SEGUNDO TRIMESTRE]]-Tabla13[[#This Row],[TERCER TRIMESTRE]]</f>
        <v>0</v>
      </c>
      <c r="H297" s="31">
        <v>1</v>
      </c>
      <c r="I297" s="32">
        <v>250000</v>
      </c>
      <c r="J297" s="32">
        <f>Tabla13[[#This Row],[CANTIDAD TOTAL]]*Tabla13[[#This Row],[PRECIO UNITARIO ESTIMADO]]</f>
        <v>250000</v>
      </c>
      <c r="K297" s="40"/>
      <c r="L297" s="37" t="s">
        <v>35</v>
      </c>
      <c r="M297" s="26" t="s">
        <v>1709</v>
      </c>
      <c r="N297" s="32"/>
      <c r="O297" s="64" t="s">
        <v>1213</v>
      </c>
      <c r="P297" s="65"/>
      <c r="Q297" s="79" t="s">
        <v>1229</v>
      </c>
      <c r="R297" s="83">
        <v>287</v>
      </c>
      <c r="U297" s="29"/>
      <c r="X297" s="30"/>
    </row>
    <row r="298" spans="1:24" x14ac:dyDescent="0.25">
      <c r="A298" s="44" t="s">
        <v>457</v>
      </c>
      <c r="B298" s="30" t="s">
        <v>793</v>
      </c>
      <c r="C298" s="37" t="s">
        <v>24</v>
      </c>
      <c r="D298" s="31">
        <f>ROUND(Tabla13[[#This Row],[CANTIDAD TOTAL]]/4,0)</f>
        <v>5</v>
      </c>
      <c r="E298" s="31">
        <f>ROUND(Tabla13[[#This Row],[CANTIDAD TOTAL]]/4,0)</f>
        <v>5</v>
      </c>
      <c r="F298" s="31">
        <f>ROUND(Tabla13[[#This Row],[CANTIDAD TOTAL]]/4,0)</f>
        <v>5</v>
      </c>
      <c r="G298" s="31">
        <f>Tabla13[[#This Row],[CANTIDAD TOTAL]]-Tabla13[[#This Row],[PRIMER TRIMESTRE]]-Tabla13[[#This Row],[SEGUNDO TRIMESTRE]]-Tabla13[[#This Row],[TERCER TRIMESTRE]]</f>
        <v>5</v>
      </c>
      <c r="H298" s="31">
        <v>20</v>
      </c>
      <c r="I298" s="32">
        <v>533.6</v>
      </c>
      <c r="J298" s="32">
        <f>Tabla13[[#This Row],[CANTIDAD TOTAL]]*Tabla13[[#This Row],[PRECIO UNITARIO ESTIMADO]]</f>
        <v>10672</v>
      </c>
      <c r="K298" s="40"/>
      <c r="L298" s="37" t="s">
        <v>35</v>
      </c>
      <c r="M298" s="26" t="s">
        <v>1709</v>
      </c>
      <c r="N298" s="32"/>
      <c r="O298" s="64" t="s">
        <v>1213</v>
      </c>
      <c r="P298" s="65"/>
      <c r="Q298" s="79" t="s">
        <v>1229</v>
      </c>
      <c r="R298" s="83">
        <v>288</v>
      </c>
      <c r="U298" s="29"/>
      <c r="X298" s="30"/>
    </row>
    <row r="299" spans="1:24" s="38" customFormat="1" x14ac:dyDescent="0.25">
      <c r="A299" s="44" t="s">
        <v>457</v>
      </c>
      <c r="B299" s="30" t="s">
        <v>794</v>
      </c>
      <c r="C299" s="37" t="s">
        <v>24</v>
      </c>
      <c r="D299" s="31">
        <f>ROUND(Tabla13[[#This Row],[CANTIDAD TOTAL]]/4,0)</f>
        <v>38</v>
      </c>
      <c r="E299" s="31">
        <f>ROUND(Tabla13[[#This Row],[CANTIDAD TOTAL]]/4,0)</f>
        <v>38</v>
      </c>
      <c r="F299" s="31">
        <f>ROUND(Tabla13[[#This Row],[CANTIDAD TOTAL]]/4,0)</f>
        <v>38</v>
      </c>
      <c r="G299" s="31">
        <f>Tabla13[[#This Row],[CANTIDAD TOTAL]]-Tabla13[[#This Row],[PRIMER TRIMESTRE]]-Tabla13[[#This Row],[SEGUNDO TRIMESTRE]]-Tabla13[[#This Row],[TERCER TRIMESTRE]]</f>
        <v>36</v>
      </c>
      <c r="H299" s="31">
        <v>150</v>
      </c>
      <c r="I299" s="32">
        <v>356.12</v>
      </c>
      <c r="J299" s="32">
        <f>Tabla13[[#This Row],[CANTIDAD TOTAL]]*Tabla13[[#This Row],[PRECIO UNITARIO ESTIMADO]]</f>
        <v>53418</v>
      </c>
      <c r="K299" s="40"/>
      <c r="L299" s="37" t="s">
        <v>35</v>
      </c>
      <c r="M299" s="26" t="s">
        <v>1709</v>
      </c>
      <c r="N299" s="32"/>
      <c r="O299" s="64" t="s">
        <v>1213</v>
      </c>
      <c r="P299" s="65"/>
      <c r="Q299" s="79" t="s">
        <v>1229</v>
      </c>
      <c r="R299" s="83">
        <v>289</v>
      </c>
      <c r="U299" s="29"/>
      <c r="X299" s="30"/>
    </row>
    <row r="300" spans="1:24" x14ac:dyDescent="0.25">
      <c r="A300" s="44" t="s">
        <v>457</v>
      </c>
      <c r="B300" s="30" t="s">
        <v>795</v>
      </c>
      <c r="C300" s="37" t="s">
        <v>24</v>
      </c>
      <c r="D300" s="31">
        <f>ROUND(Tabla13[[#This Row],[CANTIDAD TOTAL]]/4,0)</f>
        <v>38</v>
      </c>
      <c r="E300" s="31">
        <f>ROUND(Tabla13[[#This Row],[CANTIDAD TOTAL]]/4,0)</f>
        <v>38</v>
      </c>
      <c r="F300" s="31">
        <f>ROUND(Tabla13[[#This Row],[CANTIDAD TOTAL]]/4,0)</f>
        <v>38</v>
      </c>
      <c r="G300" s="31">
        <f>Tabla13[[#This Row],[CANTIDAD TOTAL]]-Tabla13[[#This Row],[PRIMER TRIMESTRE]]-Tabla13[[#This Row],[SEGUNDO TRIMESTRE]]-Tabla13[[#This Row],[TERCER TRIMESTRE]]</f>
        <v>36</v>
      </c>
      <c r="H300" s="31">
        <v>150</v>
      </c>
      <c r="I300" s="32">
        <v>118</v>
      </c>
      <c r="J300" s="32">
        <f>Tabla13[[#This Row],[CANTIDAD TOTAL]]*Tabla13[[#This Row],[PRECIO UNITARIO ESTIMADO]]</f>
        <v>17700</v>
      </c>
      <c r="K300" s="40"/>
      <c r="L300" s="37" t="s">
        <v>35</v>
      </c>
      <c r="M300" s="26" t="s">
        <v>1709</v>
      </c>
      <c r="N300" s="32"/>
      <c r="O300" s="64" t="s">
        <v>1213</v>
      </c>
      <c r="P300" s="65"/>
      <c r="Q300" s="79" t="s">
        <v>1229</v>
      </c>
      <c r="R300" s="83">
        <v>290</v>
      </c>
      <c r="U300" s="29"/>
      <c r="X300" s="30"/>
    </row>
    <row r="301" spans="1:24" x14ac:dyDescent="0.25">
      <c r="A301" s="44" t="s">
        <v>457</v>
      </c>
      <c r="B301" s="30" t="s">
        <v>796</v>
      </c>
      <c r="C301" s="37" t="s">
        <v>24</v>
      </c>
      <c r="D301" s="31">
        <f>ROUND(Tabla13[[#This Row],[CANTIDAD TOTAL]]/4,0)</f>
        <v>38</v>
      </c>
      <c r="E301" s="31">
        <f>ROUND(Tabla13[[#This Row],[CANTIDAD TOTAL]]/4,0)</f>
        <v>38</v>
      </c>
      <c r="F301" s="31">
        <f>ROUND(Tabla13[[#This Row],[CANTIDAD TOTAL]]/4,0)</f>
        <v>38</v>
      </c>
      <c r="G301" s="31">
        <f>Tabla13[[#This Row],[CANTIDAD TOTAL]]-Tabla13[[#This Row],[PRIMER TRIMESTRE]]-Tabla13[[#This Row],[SEGUNDO TRIMESTRE]]-Tabla13[[#This Row],[TERCER TRIMESTRE]]</f>
        <v>36</v>
      </c>
      <c r="H301" s="31">
        <v>150</v>
      </c>
      <c r="I301" s="32">
        <v>542.4</v>
      </c>
      <c r="J301" s="32">
        <f>Tabla13[[#This Row],[CANTIDAD TOTAL]]*Tabla13[[#This Row],[PRECIO UNITARIO ESTIMADO]]</f>
        <v>81360</v>
      </c>
      <c r="K301" s="40"/>
      <c r="L301" s="37" t="s">
        <v>35</v>
      </c>
      <c r="M301" s="26" t="s">
        <v>1709</v>
      </c>
      <c r="N301" s="32"/>
      <c r="O301" s="64" t="s">
        <v>1213</v>
      </c>
      <c r="P301" s="65"/>
      <c r="Q301" s="79" t="s">
        <v>1229</v>
      </c>
      <c r="R301" s="83">
        <v>291</v>
      </c>
      <c r="U301" s="29"/>
      <c r="X301" s="30"/>
    </row>
    <row r="302" spans="1:24" x14ac:dyDescent="0.25">
      <c r="A302" s="44" t="s">
        <v>457</v>
      </c>
      <c r="B302" s="30" t="s">
        <v>797</v>
      </c>
      <c r="C302" s="37" t="s">
        <v>24</v>
      </c>
      <c r="D302" s="31">
        <f>ROUND(Tabla13[[#This Row],[CANTIDAD TOTAL]]/4,0)</f>
        <v>38</v>
      </c>
      <c r="E302" s="31">
        <f>ROUND(Tabla13[[#This Row],[CANTIDAD TOTAL]]/4,0)</f>
        <v>38</v>
      </c>
      <c r="F302" s="31">
        <f>ROUND(Tabla13[[#This Row],[CANTIDAD TOTAL]]/4,0)</f>
        <v>38</v>
      </c>
      <c r="G302" s="31">
        <f>Tabla13[[#This Row],[CANTIDAD TOTAL]]-Tabla13[[#This Row],[PRIMER TRIMESTRE]]-Tabla13[[#This Row],[SEGUNDO TRIMESTRE]]-Tabla13[[#This Row],[TERCER TRIMESTRE]]</f>
        <v>36</v>
      </c>
      <c r="H302" s="31">
        <v>150</v>
      </c>
      <c r="I302" s="32">
        <v>356.12</v>
      </c>
      <c r="J302" s="32">
        <f>Tabla13[[#This Row],[CANTIDAD TOTAL]]*Tabla13[[#This Row],[PRECIO UNITARIO ESTIMADO]]</f>
        <v>53418</v>
      </c>
      <c r="K302" s="40"/>
      <c r="L302" s="37" t="s">
        <v>35</v>
      </c>
      <c r="M302" s="26" t="s">
        <v>1709</v>
      </c>
      <c r="N302" s="32"/>
      <c r="O302" s="64" t="s">
        <v>1213</v>
      </c>
      <c r="P302" s="65"/>
      <c r="Q302" s="79" t="s">
        <v>1229</v>
      </c>
      <c r="R302" s="83">
        <v>292</v>
      </c>
      <c r="U302" s="29"/>
      <c r="X302" s="30"/>
    </row>
    <row r="303" spans="1:24" x14ac:dyDescent="0.25">
      <c r="A303" s="44" t="s">
        <v>457</v>
      </c>
      <c r="B303" s="30" t="s">
        <v>798</v>
      </c>
      <c r="C303" s="37" t="s">
        <v>24</v>
      </c>
      <c r="D303" s="31">
        <f>ROUND(Tabla13[[#This Row],[CANTIDAD TOTAL]]/4,0)</f>
        <v>38</v>
      </c>
      <c r="E303" s="31">
        <f>ROUND(Tabla13[[#This Row],[CANTIDAD TOTAL]]/4,0)</f>
        <v>38</v>
      </c>
      <c r="F303" s="31">
        <f>ROUND(Tabla13[[#This Row],[CANTIDAD TOTAL]]/4,0)</f>
        <v>38</v>
      </c>
      <c r="G303" s="31">
        <f>Tabla13[[#This Row],[CANTIDAD TOTAL]]-Tabla13[[#This Row],[PRIMER TRIMESTRE]]-Tabla13[[#This Row],[SEGUNDO TRIMESTRE]]-Tabla13[[#This Row],[TERCER TRIMESTRE]]</f>
        <v>36</v>
      </c>
      <c r="H303" s="31">
        <v>150</v>
      </c>
      <c r="I303" s="32">
        <v>406</v>
      </c>
      <c r="J303" s="32">
        <f>Tabla13[[#This Row],[CANTIDAD TOTAL]]*Tabla13[[#This Row],[PRECIO UNITARIO ESTIMADO]]</f>
        <v>60900</v>
      </c>
      <c r="K303" s="40"/>
      <c r="L303" s="37" t="s">
        <v>35</v>
      </c>
      <c r="M303" s="26" t="s">
        <v>1709</v>
      </c>
      <c r="N303" s="32"/>
      <c r="O303" s="64" t="s">
        <v>1213</v>
      </c>
      <c r="P303" s="65"/>
      <c r="Q303" s="79" t="s">
        <v>1229</v>
      </c>
      <c r="R303" s="83">
        <v>293</v>
      </c>
      <c r="U303" s="29"/>
      <c r="X303" s="30"/>
    </row>
    <row r="304" spans="1:24" x14ac:dyDescent="0.25">
      <c r="A304" s="44" t="s">
        <v>457</v>
      </c>
      <c r="B304" s="30" t="s">
        <v>799</v>
      </c>
      <c r="C304" s="37" t="s">
        <v>24</v>
      </c>
      <c r="D304" s="31">
        <f>ROUND(Tabla13[[#This Row],[CANTIDAD TOTAL]]/4,0)</f>
        <v>5</v>
      </c>
      <c r="E304" s="31">
        <f>ROUND(Tabla13[[#This Row],[CANTIDAD TOTAL]]/4,0)</f>
        <v>5</v>
      </c>
      <c r="F304" s="31">
        <f>ROUND(Tabla13[[#This Row],[CANTIDAD TOTAL]]/4,0)</f>
        <v>5</v>
      </c>
      <c r="G304" s="31">
        <f>Tabla13[[#This Row],[CANTIDAD TOTAL]]-Tabla13[[#This Row],[PRIMER TRIMESTRE]]-Tabla13[[#This Row],[SEGUNDO TRIMESTRE]]-Tabla13[[#This Row],[TERCER TRIMESTRE]]</f>
        <v>5</v>
      </c>
      <c r="H304" s="31">
        <v>20</v>
      </c>
      <c r="I304" s="32">
        <v>310.88</v>
      </c>
      <c r="J304" s="32">
        <f>Tabla13[[#This Row],[CANTIDAD TOTAL]]*Tabla13[[#This Row],[PRECIO UNITARIO ESTIMADO]]</f>
        <v>6217.6</v>
      </c>
      <c r="K304" s="40"/>
      <c r="L304" s="37" t="s">
        <v>35</v>
      </c>
      <c r="M304" s="26" t="s">
        <v>1709</v>
      </c>
      <c r="N304" s="32"/>
      <c r="O304" s="64" t="s">
        <v>1213</v>
      </c>
      <c r="P304" s="65"/>
      <c r="Q304" s="79" t="s">
        <v>1229</v>
      </c>
      <c r="R304" s="83">
        <v>294</v>
      </c>
      <c r="U304" s="29"/>
      <c r="X304" s="30"/>
    </row>
    <row r="305" spans="1:24" x14ac:dyDescent="0.25">
      <c r="A305" s="44" t="s">
        <v>457</v>
      </c>
      <c r="B305" s="30" t="s">
        <v>800</v>
      </c>
      <c r="C305" s="37" t="s">
        <v>24</v>
      </c>
      <c r="D305" s="31">
        <f>ROUND(Tabla13[[#This Row],[CANTIDAD TOTAL]]/4,0)</f>
        <v>5</v>
      </c>
      <c r="E305" s="31">
        <f>ROUND(Tabla13[[#This Row],[CANTIDAD TOTAL]]/4,0)</f>
        <v>5</v>
      </c>
      <c r="F305" s="31">
        <f>ROUND(Tabla13[[#This Row],[CANTIDAD TOTAL]]/4,0)</f>
        <v>5</v>
      </c>
      <c r="G305" s="31">
        <f>Tabla13[[#This Row],[CANTIDAD TOTAL]]-Tabla13[[#This Row],[PRIMER TRIMESTRE]]-Tabla13[[#This Row],[SEGUNDO TRIMESTRE]]-Tabla13[[#This Row],[TERCER TRIMESTRE]]</f>
        <v>5</v>
      </c>
      <c r="H305" s="31">
        <v>20</v>
      </c>
      <c r="I305" s="32">
        <v>359.6</v>
      </c>
      <c r="J305" s="32">
        <f>Tabla13[[#This Row],[CANTIDAD TOTAL]]*Tabla13[[#This Row],[PRECIO UNITARIO ESTIMADO]]</f>
        <v>7192</v>
      </c>
      <c r="K305" s="40"/>
      <c r="L305" s="37" t="s">
        <v>35</v>
      </c>
      <c r="M305" s="26" t="s">
        <v>1709</v>
      </c>
      <c r="N305" s="32"/>
      <c r="O305" s="64" t="s">
        <v>1213</v>
      </c>
      <c r="P305" s="65"/>
      <c r="Q305" s="79" t="s">
        <v>1229</v>
      </c>
      <c r="R305" s="83">
        <v>295</v>
      </c>
      <c r="U305" s="29"/>
      <c r="X305" s="30"/>
    </row>
    <row r="306" spans="1:24" x14ac:dyDescent="0.25">
      <c r="A306" s="44" t="s">
        <v>457</v>
      </c>
      <c r="B306" s="30" t="s">
        <v>801</v>
      </c>
      <c r="C306" s="37" t="s">
        <v>24</v>
      </c>
      <c r="D306" s="31">
        <f>ROUND(Tabla13[[#This Row],[CANTIDAD TOTAL]]/4,0)</f>
        <v>38</v>
      </c>
      <c r="E306" s="31">
        <f>ROUND(Tabla13[[#This Row],[CANTIDAD TOTAL]]/4,0)</f>
        <v>38</v>
      </c>
      <c r="F306" s="31">
        <f>ROUND(Tabla13[[#This Row],[CANTIDAD TOTAL]]/4,0)</f>
        <v>38</v>
      </c>
      <c r="G306" s="31">
        <f>Tabla13[[#This Row],[CANTIDAD TOTAL]]-Tabla13[[#This Row],[PRIMER TRIMESTRE]]-Tabla13[[#This Row],[SEGUNDO TRIMESTRE]]-Tabla13[[#This Row],[TERCER TRIMESTRE]]</f>
        <v>36</v>
      </c>
      <c r="H306" s="31">
        <v>150</v>
      </c>
      <c r="I306" s="32">
        <v>324.8</v>
      </c>
      <c r="J306" s="32">
        <f>Tabla13[[#This Row],[CANTIDAD TOTAL]]*Tabla13[[#This Row],[PRECIO UNITARIO ESTIMADO]]</f>
        <v>48720</v>
      </c>
      <c r="K306" s="40"/>
      <c r="L306" s="37" t="s">
        <v>35</v>
      </c>
      <c r="M306" s="26" t="s">
        <v>1709</v>
      </c>
      <c r="N306" s="32"/>
      <c r="O306" s="64" t="s">
        <v>1213</v>
      </c>
      <c r="P306" s="65"/>
      <c r="Q306" s="79" t="s">
        <v>1229</v>
      </c>
      <c r="R306" s="83">
        <v>296</v>
      </c>
      <c r="U306" s="29"/>
      <c r="X306" s="30"/>
    </row>
    <row r="307" spans="1:24" x14ac:dyDescent="0.25">
      <c r="A307" s="44" t="s">
        <v>457</v>
      </c>
      <c r="B307" s="30" t="s">
        <v>802</v>
      </c>
      <c r="C307" s="37" t="s">
        <v>24</v>
      </c>
      <c r="D307" s="31">
        <f>ROUND(Tabla13[[#This Row],[CANTIDAD TOTAL]]/4,0)</f>
        <v>38</v>
      </c>
      <c r="E307" s="31">
        <f>ROUND(Tabla13[[#This Row],[CANTIDAD TOTAL]]/4,0)</f>
        <v>38</v>
      </c>
      <c r="F307" s="31">
        <f>ROUND(Tabla13[[#This Row],[CANTIDAD TOTAL]]/4,0)</f>
        <v>38</v>
      </c>
      <c r="G307" s="31">
        <f>Tabla13[[#This Row],[CANTIDAD TOTAL]]-Tabla13[[#This Row],[PRIMER TRIMESTRE]]-Tabla13[[#This Row],[SEGUNDO TRIMESTRE]]-Tabla13[[#This Row],[TERCER TRIMESTRE]]</f>
        <v>36</v>
      </c>
      <c r="H307" s="31">
        <v>150</v>
      </c>
      <c r="I307" s="32">
        <v>166.46</v>
      </c>
      <c r="J307" s="32">
        <f>Tabla13[[#This Row],[CANTIDAD TOTAL]]*Tabla13[[#This Row],[PRECIO UNITARIO ESTIMADO]]</f>
        <v>24969</v>
      </c>
      <c r="K307" s="40"/>
      <c r="L307" s="37" t="s">
        <v>35</v>
      </c>
      <c r="M307" s="26" t="s">
        <v>1709</v>
      </c>
      <c r="N307" s="32"/>
      <c r="O307" s="64" t="s">
        <v>1213</v>
      </c>
      <c r="P307" s="65"/>
      <c r="Q307" s="79" t="s">
        <v>1229</v>
      </c>
      <c r="R307" s="83">
        <v>297</v>
      </c>
      <c r="U307" s="29"/>
      <c r="X307" s="30"/>
    </row>
    <row r="308" spans="1:24" x14ac:dyDescent="0.25">
      <c r="A308" s="44" t="s">
        <v>457</v>
      </c>
      <c r="B308" s="30" t="s">
        <v>803</v>
      </c>
      <c r="C308" s="37" t="s">
        <v>24</v>
      </c>
      <c r="D308" s="31">
        <v>2</v>
      </c>
      <c r="E308" s="31">
        <v>0</v>
      </c>
      <c r="F308" s="31">
        <v>0</v>
      </c>
      <c r="G308" s="31">
        <f>Tabla13[[#This Row],[CANTIDAD TOTAL]]-Tabla13[[#This Row],[PRIMER TRIMESTRE]]-Tabla13[[#This Row],[SEGUNDO TRIMESTRE]]-Tabla13[[#This Row],[TERCER TRIMESTRE]]</f>
        <v>0</v>
      </c>
      <c r="H308" s="31">
        <v>2</v>
      </c>
      <c r="I308" s="32">
        <v>646.54999999999995</v>
      </c>
      <c r="J308" s="32">
        <f>Tabla13[[#This Row],[CANTIDAD TOTAL]]*Tabla13[[#This Row],[PRECIO UNITARIO ESTIMADO]]</f>
        <v>1293.0999999999999</v>
      </c>
      <c r="K308" s="40"/>
      <c r="L308" s="37" t="s">
        <v>35</v>
      </c>
      <c r="M308" s="26" t="s">
        <v>1709</v>
      </c>
      <c r="N308" s="32"/>
      <c r="O308" s="64" t="s">
        <v>1213</v>
      </c>
      <c r="P308" s="65"/>
      <c r="Q308" s="79" t="s">
        <v>1229</v>
      </c>
      <c r="R308" s="83">
        <v>298</v>
      </c>
      <c r="U308" s="29"/>
      <c r="X308" s="30"/>
    </row>
    <row r="309" spans="1:24" x14ac:dyDescent="0.25">
      <c r="A309" s="44" t="s">
        <v>457</v>
      </c>
      <c r="B309" s="30" t="s">
        <v>804</v>
      </c>
      <c r="C309" s="37" t="s">
        <v>24</v>
      </c>
      <c r="D309" s="31">
        <f>ROUND(Tabla13[[#This Row],[CANTIDAD TOTAL]]/4,0)</f>
        <v>13</v>
      </c>
      <c r="E309" s="31">
        <f>ROUND(Tabla13[[#This Row],[CANTIDAD TOTAL]]/4,0)</f>
        <v>13</v>
      </c>
      <c r="F309" s="31">
        <f>ROUND(Tabla13[[#This Row],[CANTIDAD TOTAL]]/4,0)</f>
        <v>13</v>
      </c>
      <c r="G309" s="31">
        <f>Tabla13[[#This Row],[CANTIDAD TOTAL]]-Tabla13[[#This Row],[PRIMER TRIMESTRE]]-Tabla13[[#This Row],[SEGUNDO TRIMESTRE]]-Tabla13[[#This Row],[TERCER TRIMESTRE]]</f>
        <v>11</v>
      </c>
      <c r="H309" s="31">
        <v>50</v>
      </c>
      <c r="I309" s="32">
        <v>383.83</v>
      </c>
      <c r="J309" s="32">
        <f>Tabla13[[#This Row],[CANTIDAD TOTAL]]*Tabla13[[#This Row],[PRECIO UNITARIO ESTIMADO]]</f>
        <v>19191.5</v>
      </c>
      <c r="K309" s="40"/>
      <c r="L309" s="37" t="s">
        <v>35</v>
      </c>
      <c r="M309" s="26" t="s">
        <v>1709</v>
      </c>
      <c r="N309" s="32"/>
      <c r="O309" s="64" t="s">
        <v>1213</v>
      </c>
      <c r="P309" s="65"/>
      <c r="Q309" s="79" t="s">
        <v>1229</v>
      </c>
      <c r="R309" s="83">
        <v>299</v>
      </c>
      <c r="U309" s="29"/>
      <c r="X309" s="30"/>
    </row>
    <row r="310" spans="1:24" x14ac:dyDescent="0.25">
      <c r="A310" s="44" t="s">
        <v>457</v>
      </c>
      <c r="B310" s="30" t="s">
        <v>805</v>
      </c>
      <c r="C310" s="37" t="s">
        <v>24</v>
      </c>
      <c r="D310" s="31">
        <f>ROUND(Tabla13[[#This Row],[CANTIDAD TOTAL]]/4,0)</f>
        <v>13</v>
      </c>
      <c r="E310" s="31">
        <f>ROUND(Tabla13[[#This Row],[CANTIDAD TOTAL]]/4,0)</f>
        <v>13</v>
      </c>
      <c r="F310" s="31">
        <f>ROUND(Tabla13[[#This Row],[CANTIDAD TOTAL]]/4,0)</f>
        <v>13</v>
      </c>
      <c r="G310" s="31">
        <f>Tabla13[[#This Row],[CANTIDAD TOTAL]]-Tabla13[[#This Row],[PRIMER TRIMESTRE]]-Tabla13[[#This Row],[SEGUNDO TRIMESTRE]]-Tabla13[[#This Row],[TERCER TRIMESTRE]]</f>
        <v>11</v>
      </c>
      <c r="H310" s="31">
        <v>50</v>
      </c>
      <c r="I310" s="32">
        <v>383.83</v>
      </c>
      <c r="J310" s="32">
        <f>Tabla13[[#This Row],[CANTIDAD TOTAL]]*Tabla13[[#This Row],[PRECIO UNITARIO ESTIMADO]]</f>
        <v>19191.5</v>
      </c>
      <c r="K310" s="40"/>
      <c r="L310" s="37" t="s">
        <v>35</v>
      </c>
      <c r="M310" s="26" t="s">
        <v>1709</v>
      </c>
      <c r="N310" s="32"/>
      <c r="O310" s="64" t="s">
        <v>1213</v>
      </c>
      <c r="P310" s="65"/>
      <c r="Q310" s="79" t="s">
        <v>1229</v>
      </c>
      <c r="R310" s="83">
        <v>300</v>
      </c>
      <c r="U310" s="29"/>
      <c r="X310" s="30"/>
    </row>
    <row r="311" spans="1:24" x14ac:dyDescent="0.25">
      <c r="A311" s="44" t="s">
        <v>457</v>
      </c>
      <c r="B311" s="30" t="s">
        <v>806</v>
      </c>
      <c r="C311" s="37" t="s">
        <v>24</v>
      </c>
      <c r="D311" s="31">
        <f>ROUND(Tabla13[[#This Row],[CANTIDAD TOTAL]]/4,0)</f>
        <v>13</v>
      </c>
      <c r="E311" s="31">
        <f>ROUND(Tabla13[[#This Row],[CANTIDAD TOTAL]]/4,0)</f>
        <v>13</v>
      </c>
      <c r="F311" s="31">
        <f>ROUND(Tabla13[[#This Row],[CANTIDAD TOTAL]]/4,0)</f>
        <v>13</v>
      </c>
      <c r="G311" s="31">
        <f>Tabla13[[#This Row],[CANTIDAD TOTAL]]-Tabla13[[#This Row],[PRIMER TRIMESTRE]]-Tabla13[[#This Row],[SEGUNDO TRIMESTRE]]-Tabla13[[#This Row],[TERCER TRIMESTRE]]</f>
        <v>11</v>
      </c>
      <c r="H311" s="31">
        <v>50</v>
      </c>
      <c r="I311" s="32">
        <v>250.56</v>
      </c>
      <c r="J311" s="32">
        <f>Tabla13[[#This Row],[CANTIDAD TOTAL]]*Tabla13[[#This Row],[PRECIO UNITARIO ESTIMADO]]</f>
        <v>12528</v>
      </c>
      <c r="K311" s="40"/>
      <c r="L311" s="37" t="s">
        <v>35</v>
      </c>
      <c r="M311" s="26" t="s">
        <v>1709</v>
      </c>
      <c r="N311" s="32"/>
      <c r="O311" s="64" t="s">
        <v>1213</v>
      </c>
      <c r="P311" s="65"/>
      <c r="Q311" s="79" t="s">
        <v>1229</v>
      </c>
      <c r="R311" s="83">
        <v>301</v>
      </c>
      <c r="U311" s="29"/>
      <c r="X311" s="30"/>
    </row>
    <row r="312" spans="1:24" x14ac:dyDescent="0.25">
      <c r="A312" s="44" t="s">
        <v>457</v>
      </c>
      <c r="B312" s="30" t="s">
        <v>807</v>
      </c>
      <c r="C312" s="37" t="s">
        <v>24</v>
      </c>
      <c r="D312" s="31">
        <f>ROUND(Tabla13[[#This Row],[CANTIDAD TOTAL]]/4,0)</f>
        <v>5</v>
      </c>
      <c r="E312" s="31">
        <f>ROUND(Tabla13[[#This Row],[CANTIDAD TOTAL]]/4,0)</f>
        <v>5</v>
      </c>
      <c r="F312" s="31">
        <f>ROUND(Tabla13[[#This Row],[CANTIDAD TOTAL]]/4,0)</f>
        <v>5</v>
      </c>
      <c r="G312" s="31">
        <f>Tabla13[[#This Row],[CANTIDAD TOTAL]]-Tabla13[[#This Row],[PRIMER TRIMESTRE]]-Tabla13[[#This Row],[SEGUNDO TRIMESTRE]]-Tabla13[[#This Row],[TERCER TRIMESTRE]]</f>
        <v>5</v>
      </c>
      <c r="H312" s="31">
        <v>20</v>
      </c>
      <c r="I312" s="32">
        <v>200</v>
      </c>
      <c r="J312" s="32">
        <f>Tabla13[[#This Row],[CANTIDAD TOTAL]]*Tabla13[[#This Row],[PRECIO UNITARIO ESTIMADO]]</f>
        <v>4000</v>
      </c>
      <c r="K312" s="40"/>
      <c r="L312" s="37" t="s">
        <v>35</v>
      </c>
      <c r="M312" s="26" t="s">
        <v>1709</v>
      </c>
      <c r="N312" s="32"/>
      <c r="O312" s="64" t="s">
        <v>1213</v>
      </c>
      <c r="P312" s="65"/>
      <c r="Q312" s="79" t="s">
        <v>1229</v>
      </c>
      <c r="R312" s="83">
        <v>302</v>
      </c>
      <c r="U312" s="29"/>
      <c r="X312" s="30"/>
    </row>
    <row r="313" spans="1:24" x14ac:dyDescent="0.25">
      <c r="A313" s="44" t="s">
        <v>457</v>
      </c>
      <c r="B313" s="30" t="s">
        <v>808</v>
      </c>
      <c r="C313" s="37" t="s">
        <v>24</v>
      </c>
      <c r="D313" s="31">
        <f>ROUND(Tabla13[[#This Row],[CANTIDAD TOTAL]]/4,0)</f>
        <v>1</v>
      </c>
      <c r="E313" s="31">
        <f>ROUND(Tabla13[[#This Row],[CANTIDAD TOTAL]]/4,0)</f>
        <v>1</v>
      </c>
      <c r="F313" s="31">
        <f>ROUND(Tabla13[[#This Row],[CANTIDAD TOTAL]]/4,0)</f>
        <v>1</v>
      </c>
      <c r="G313" s="31">
        <f>Tabla13[[#This Row],[CANTIDAD TOTAL]]-Tabla13[[#This Row],[PRIMER TRIMESTRE]]-Tabla13[[#This Row],[SEGUNDO TRIMESTRE]]-Tabla13[[#This Row],[TERCER TRIMESTRE]]</f>
        <v>1</v>
      </c>
      <c r="H313" s="31">
        <v>4</v>
      </c>
      <c r="I313" s="32">
        <v>3199.88</v>
      </c>
      <c r="J313" s="32">
        <f>Tabla13[[#This Row],[CANTIDAD TOTAL]]*Tabla13[[#This Row],[PRECIO UNITARIO ESTIMADO]]</f>
        <v>12799.52</v>
      </c>
      <c r="K313" s="40"/>
      <c r="L313" s="37" t="s">
        <v>35</v>
      </c>
      <c r="M313" s="26" t="s">
        <v>1709</v>
      </c>
      <c r="N313" s="32"/>
      <c r="O313" s="64" t="s">
        <v>1213</v>
      </c>
      <c r="P313" s="65"/>
      <c r="Q313" s="79" t="s">
        <v>1229</v>
      </c>
      <c r="R313" s="83">
        <v>303</v>
      </c>
      <c r="U313" s="29"/>
      <c r="X313" s="30"/>
    </row>
    <row r="314" spans="1:24" x14ac:dyDescent="0.25">
      <c r="A314" s="44" t="s">
        <v>457</v>
      </c>
      <c r="B314" s="30" t="s">
        <v>809</v>
      </c>
      <c r="C314" s="37" t="s">
        <v>24</v>
      </c>
      <c r="D314" s="31">
        <f>ROUND(Tabla13[[#This Row],[CANTIDAD TOTAL]]/4,0)</f>
        <v>2</v>
      </c>
      <c r="E314" s="31">
        <f>ROUND(Tabla13[[#This Row],[CANTIDAD TOTAL]]/4,0)</f>
        <v>2</v>
      </c>
      <c r="F314" s="31">
        <f>ROUND(Tabla13[[#This Row],[CANTIDAD TOTAL]]/4,0)</f>
        <v>2</v>
      </c>
      <c r="G314" s="31">
        <f>Tabla13[[#This Row],[CANTIDAD TOTAL]]-Tabla13[[#This Row],[PRIMER TRIMESTRE]]-Tabla13[[#This Row],[SEGUNDO TRIMESTRE]]-Tabla13[[#This Row],[TERCER TRIMESTRE]]</f>
        <v>0</v>
      </c>
      <c r="H314" s="31">
        <v>6</v>
      </c>
      <c r="I314" s="32">
        <v>400</v>
      </c>
      <c r="J314" s="32">
        <f>Tabla13[[#This Row],[CANTIDAD TOTAL]]*Tabla13[[#This Row],[PRECIO UNITARIO ESTIMADO]]</f>
        <v>2400</v>
      </c>
      <c r="K314" s="40"/>
      <c r="L314" s="37" t="s">
        <v>35</v>
      </c>
      <c r="M314" s="26" t="s">
        <v>1709</v>
      </c>
      <c r="N314" s="32"/>
      <c r="O314" s="64" t="s">
        <v>1213</v>
      </c>
      <c r="P314" s="65"/>
      <c r="Q314" s="79" t="s">
        <v>1229</v>
      </c>
      <c r="R314" s="83">
        <v>304</v>
      </c>
      <c r="U314" s="29"/>
      <c r="X314" s="30"/>
    </row>
    <row r="315" spans="1:24" x14ac:dyDescent="0.25">
      <c r="A315" s="44" t="s">
        <v>457</v>
      </c>
      <c r="B315" s="30" t="s">
        <v>810</v>
      </c>
      <c r="C315" s="37" t="s">
        <v>24</v>
      </c>
      <c r="D315" s="31">
        <f>ROUND(Tabla13[[#This Row],[CANTIDAD TOTAL]]/4,0)</f>
        <v>38</v>
      </c>
      <c r="E315" s="31">
        <f>ROUND(Tabla13[[#This Row],[CANTIDAD TOTAL]]/4,0)</f>
        <v>38</v>
      </c>
      <c r="F315" s="31">
        <f>ROUND(Tabla13[[#This Row],[CANTIDAD TOTAL]]/4,0)</f>
        <v>38</v>
      </c>
      <c r="G315" s="31">
        <f>Tabla13[[#This Row],[CANTIDAD TOTAL]]-Tabla13[[#This Row],[PRIMER TRIMESTRE]]-Tabla13[[#This Row],[SEGUNDO TRIMESTRE]]-Tabla13[[#This Row],[TERCER TRIMESTRE]]</f>
        <v>36</v>
      </c>
      <c r="H315" s="31">
        <v>150</v>
      </c>
      <c r="I315" s="32">
        <v>472.12</v>
      </c>
      <c r="J315" s="32">
        <f>Tabla13[[#This Row],[CANTIDAD TOTAL]]*Tabla13[[#This Row],[PRECIO UNITARIO ESTIMADO]]</f>
        <v>70818</v>
      </c>
      <c r="K315" s="40"/>
      <c r="L315" s="37" t="s">
        <v>35</v>
      </c>
      <c r="M315" s="26" t="s">
        <v>1709</v>
      </c>
      <c r="N315" s="32"/>
      <c r="O315" s="64" t="s">
        <v>1213</v>
      </c>
      <c r="P315" s="65"/>
      <c r="Q315" s="79" t="s">
        <v>1229</v>
      </c>
      <c r="R315" s="83">
        <v>305</v>
      </c>
      <c r="U315" s="29"/>
      <c r="X315" s="30"/>
    </row>
    <row r="316" spans="1:24" x14ac:dyDescent="0.25">
      <c r="A316" s="44" t="s">
        <v>457</v>
      </c>
      <c r="B316" s="30" t="s">
        <v>811</v>
      </c>
      <c r="C316" s="37" t="s">
        <v>24</v>
      </c>
      <c r="D316" s="31">
        <f>ROUND(Tabla13[[#This Row],[CANTIDAD TOTAL]]/4,0)</f>
        <v>5</v>
      </c>
      <c r="E316" s="31">
        <f>ROUND(Tabla13[[#This Row],[CANTIDAD TOTAL]]/4,0)</f>
        <v>5</v>
      </c>
      <c r="F316" s="31">
        <f>ROUND(Tabla13[[#This Row],[CANTIDAD TOTAL]]/4,0)</f>
        <v>5</v>
      </c>
      <c r="G316" s="31">
        <f>Tabla13[[#This Row],[CANTIDAD TOTAL]]-Tabla13[[#This Row],[PRIMER TRIMESTRE]]-Tabla13[[#This Row],[SEGUNDO TRIMESTRE]]-Tabla13[[#This Row],[TERCER TRIMESTRE]]</f>
        <v>5</v>
      </c>
      <c r="H316" s="31">
        <v>20</v>
      </c>
      <c r="I316" s="32">
        <v>1113.5999999999999</v>
      </c>
      <c r="J316" s="32">
        <f>Tabla13[[#This Row],[CANTIDAD TOTAL]]*Tabla13[[#This Row],[PRECIO UNITARIO ESTIMADO]]</f>
        <v>22272</v>
      </c>
      <c r="K316" s="40"/>
      <c r="L316" s="37" t="s">
        <v>35</v>
      </c>
      <c r="M316" s="26" t="s">
        <v>1709</v>
      </c>
      <c r="N316" s="32"/>
      <c r="O316" s="64" t="s">
        <v>1213</v>
      </c>
      <c r="P316" s="65"/>
      <c r="Q316" s="79" t="s">
        <v>1229</v>
      </c>
      <c r="R316" s="83">
        <v>306</v>
      </c>
      <c r="U316" s="29"/>
      <c r="X316" s="30"/>
    </row>
    <row r="317" spans="1:24" x14ac:dyDescent="0.25">
      <c r="A317" s="44" t="s">
        <v>457</v>
      </c>
      <c r="B317" s="30" t="s">
        <v>812</v>
      </c>
      <c r="C317" s="37" t="s">
        <v>24</v>
      </c>
      <c r="D317" s="31">
        <f>ROUND(Tabla13[[#This Row],[CANTIDAD TOTAL]]/4,0)</f>
        <v>1</v>
      </c>
      <c r="E317" s="31">
        <v>0</v>
      </c>
      <c r="F317" s="31">
        <f>ROUND(Tabla13[[#This Row],[CANTIDAD TOTAL]]/4,0)</f>
        <v>1</v>
      </c>
      <c r="G317" s="31">
        <f>Tabla13[[#This Row],[CANTIDAD TOTAL]]-Tabla13[[#This Row],[PRIMER TRIMESTRE]]-Tabla13[[#This Row],[SEGUNDO TRIMESTRE]]-Tabla13[[#This Row],[TERCER TRIMESTRE]]</f>
        <v>0</v>
      </c>
      <c r="H317" s="31">
        <v>2</v>
      </c>
      <c r="I317" s="32">
        <v>106.34</v>
      </c>
      <c r="J317" s="32">
        <f>Tabla13[[#This Row],[CANTIDAD TOTAL]]*Tabla13[[#This Row],[PRECIO UNITARIO ESTIMADO]]</f>
        <v>212.68</v>
      </c>
      <c r="K317" s="40"/>
      <c r="L317" s="37" t="s">
        <v>35</v>
      </c>
      <c r="M317" s="26" t="s">
        <v>1709</v>
      </c>
      <c r="N317" s="32"/>
      <c r="O317" s="64" t="s">
        <v>1213</v>
      </c>
      <c r="P317" s="65"/>
      <c r="Q317" s="79" t="s">
        <v>1229</v>
      </c>
      <c r="R317" s="83">
        <v>307</v>
      </c>
      <c r="U317" s="29"/>
      <c r="X317" s="30"/>
    </row>
    <row r="318" spans="1:24" x14ac:dyDescent="0.25">
      <c r="A318" s="44" t="s">
        <v>457</v>
      </c>
      <c r="B318" s="30" t="s">
        <v>813</v>
      </c>
      <c r="C318" s="37" t="s">
        <v>24</v>
      </c>
      <c r="D318" s="31">
        <f>ROUND(Tabla13[[#This Row],[CANTIDAD TOTAL]]/4,0)</f>
        <v>75</v>
      </c>
      <c r="E318" s="31">
        <f>ROUND(Tabla13[[#This Row],[CANTIDAD TOTAL]]/4,0)</f>
        <v>75</v>
      </c>
      <c r="F318" s="31">
        <f>ROUND(Tabla13[[#This Row],[CANTIDAD TOTAL]]/4,0)</f>
        <v>75</v>
      </c>
      <c r="G318" s="31">
        <f>Tabla13[[#This Row],[CANTIDAD TOTAL]]-Tabla13[[#This Row],[PRIMER TRIMESTRE]]-Tabla13[[#This Row],[SEGUNDO TRIMESTRE]]-Tabla13[[#This Row],[TERCER TRIMESTRE]]</f>
        <v>75</v>
      </c>
      <c r="H318" s="31">
        <v>300</v>
      </c>
      <c r="I318" s="32">
        <v>2.1800000000000002</v>
      </c>
      <c r="J318" s="32">
        <f>Tabla13[[#This Row],[CANTIDAD TOTAL]]*Tabla13[[#This Row],[PRECIO UNITARIO ESTIMADO]]</f>
        <v>654</v>
      </c>
      <c r="K318" s="40"/>
      <c r="L318" s="37" t="s">
        <v>35</v>
      </c>
      <c r="M318" s="26" t="s">
        <v>1709</v>
      </c>
      <c r="N318" s="32"/>
      <c r="O318" s="64" t="s">
        <v>1213</v>
      </c>
      <c r="P318" s="65"/>
      <c r="Q318" s="79" t="s">
        <v>1229</v>
      </c>
      <c r="R318" s="83">
        <v>308</v>
      </c>
      <c r="U318" s="29" t="s">
        <v>294</v>
      </c>
      <c r="X318" s="30"/>
    </row>
    <row r="319" spans="1:24" x14ac:dyDescent="0.25">
      <c r="A319" s="44" t="s">
        <v>457</v>
      </c>
      <c r="B319" s="30" t="s">
        <v>814</v>
      </c>
      <c r="C319" s="37" t="s">
        <v>24</v>
      </c>
      <c r="D319" s="31">
        <f>ROUND(Tabla13[[#This Row],[CANTIDAD TOTAL]]/4,0)</f>
        <v>5</v>
      </c>
      <c r="E319" s="31">
        <f>ROUND(Tabla13[[#This Row],[CANTIDAD TOTAL]]/4,0)</f>
        <v>5</v>
      </c>
      <c r="F319" s="31">
        <f>ROUND(Tabla13[[#This Row],[CANTIDAD TOTAL]]/4,0)</f>
        <v>5</v>
      </c>
      <c r="G319" s="31">
        <f>Tabla13[[#This Row],[CANTIDAD TOTAL]]-Tabla13[[#This Row],[PRIMER TRIMESTRE]]-Tabla13[[#This Row],[SEGUNDO TRIMESTRE]]-Tabla13[[#This Row],[TERCER TRIMESTRE]]</f>
        <v>5</v>
      </c>
      <c r="H319" s="31">
        <v>20</v>
      </c>
      <c r="I319" s="32">
        <v>1501.78</v>
      </c>
      <c r="J319" s="32">
        <f>Tabla13[[#This Row],[CANTIDAD TOTAL]]*Tabla13[[#This Row],[PRECIO UNITARIO ESTIMADO]]</f>
        <v>30035.599999999999</v>
      </c>
      <c r="K319" s="40"/>
      <c r="L319" s="37" t="s">
        <v>35</v>
      </c>
      <c r="M319" s="26" t="s">
        <v>1709</v>
      </c>
      <c r="N319" s="32"/>
      <c r="O319" s="64" t="s">
        <v>1213</v>
      </c>
      <c r="P319" s="65"/>
      <c r="Q319" s="79" t="s">
        <v>1229</v>
      </c>
      <c r="R319" s="83">
        <v>309</v>
      </c>
      <c r="U319" s="29" t="s">
        <v>296</v>
      </c>
      <c r="X319" s="30"/>
    </row>
    <row r="320" spans="1:24" s="39" customFormat="1" x14ac:dyDescent="0.25">
      <c r="A320" s="44" t="s">
        <v>457</v>
      </c>
      <c r="B320" s="30" t="s">
        <v>815</v>
      </c>
      <c r="C320" s="37" t="s">
        <v>24</v>
      </c>
      <c r="D320" s="31">
        <f>ROUND(Tabla13[[#This Row],[CANTIDAD TOTAL]]/4,0)</f>
        <v>5</v>
      </c>
      <c r="E320" s="31">
        <f>ROUND(Tabla13[[#This Row],[CANTIDAD TOTAL]]/4,0)</f>
        <v>5</v>
      </c>
      <c r="F320" s="31">
        <f>ROUND(Tabla13[[#This Row],[CANTIDAD TOTAL]]/4,0)</f>
        <v>5</v>
      </c>
      <c r="G320" s="31">
        <f>Tabla13[[#This Row],[CANTIDAD TOTAL]]-Tabla13[[#This Row],[PRIMER TRIMESTRE]]-Tabla13[[#This Row],[SEGUNDO TRIMESTRE]]-Tabla13[[#This Row],[TERCER TRIMESTRE]]</f>
        <v>5</v>
      </c>
      <c r="H320" s="31">
        <v>20</v>
      </c>
      <c r="I320" s="32">
        <v>250</v>
      </c>
      <c r="J320" s="32">
        <f>Tabla13[[#This Row],[CANTIDAD TOTAL]]*Tabla13[[#This Row],[PRECIO UNITARIO ESTIMADO]]</f>
        <v>5000</v>
      </c>
      <c r="K320" s="40"/>
      <c r="L320" s="37" t="s">
        <v>35</v>
      </c>
      <c r="M320" s="26" t="s">
        <v>1709</v>
      </c>
      <c r="N320" s="32"/>
      <c r="O320" s="64" t="s">
        <v>1213</v>
      </c>
      <c r="P320" s="65"/>
      <c r="Q320" s="79" t="s">
        <v>1229</v>
      </c>
      <c r="R320" s="83">
        <v>310</v>
      </c>
      <c r="U320" s="29"/>
      <c r="X320" s="30"/>
    </row>
    <row r="321" spans="1:24" x14ac:dyDescent="0.25">
      <c r="A321" s="44" t="s">
        <v>457</v>
      </c>
      <c r="B321" s="30" t="s">
        <v>816</v>
      </c>
      <c r="C321" s="37" t="s">
        <v>24</v>
      </c>
      <c r="D321" s="31">
        <f>ROUND(Tabla13[[#This Row],[CANTIDAD TOTAL]]/4,0)</f>
        <v>5</v>
      </c>
      <c r="E321" s="31">
        <f>ROUND(Tabla13[[#This Row],[CANTIDAD TOTAL]]/4,0)</f>
        <v>5</v>
      </c>
      <c r="F321" s="31">
        <f>ROUND(Tabla13[[#This Row],[CANTIDAD TOTAL]]/4,0)</f>
        <v>5</v>
      </c>
      <c r="G321" s="31">
        <f>Tabla13[[#This Row],[CANTIDAD TOTAL]]-Tabla13[[#This Row],[PRIMER TRIMESTRE]]-Tabla13[[#This Row],[SEGUNDO TRIMESTRE]]-Tabla13[[#This Row],[TERCER TRIMESTRE]]</f>
        <v>5</v>
      </c>
      <c r="H321" s="31">
        <v>20</v>
      </c>
      <c r="I321" s="32">
        <v>250</v>
      </c>
      <c r="J321" s="32">
        <f>Tabla13[[#This Row],[CANTIDAD TOTAL]]*Tabla13[[#This Row],[PRECIO UNITARIO ESTIMADO]]</f>
        <v>5000</v>
      </c>
      <c r="K321" s="40"/>
      <c r="L321" s="37" t="s">
        <v>35</v>
      </c>
      <c r="M321" s="26" t="s">
        <v>1709</v>
      </c>
      <c r="N321" s="32"/>
      <c r="O321" s="64" t="s">
        <v>1213</v>
      </c>
      <c r="P321" s="65"/>
      <c r="Q321" s="79" t="s">
        <v>1229</v>
      </c>
      <c r="R321" s="83">
        <v>311</v>
      </c>
      <c r="U321" s="29" t="s">
        <v>298</v>
      </c>
      <c r="X321" s="30"/>
    </row>
    <row r="322" spans="1:24" x14ac:dyDescent="0.25">
      <c r="A322" s="44" t="s">
        <v>457</v>
      </c>
      <c r="B322" s="30" t="s">
        <v>817</v>
      </c>
      <c r="C322" s="37" t="s">
        <v>24</v>
      </c>
      <c r="D322" s="31">
        <f>ROUND(Tabla13[[#This Row],[CANTIDAD TOTAL]]/4,0)</f>
        <v>50</v>
      </c>
      <c r="E322" s="31">
        <f>ROUND(Tabla13[[#This Row],[CANTIDAD TOTAL]]/4,0)</f>
        <v>50</v>
      </c>
      <c r="F322" s="31">
        <f>ROUND(Tabla13[[#This Row],[CANTIDAD TOTAL]]/4,0)</f>
        <v>50</v>
      </c>
      <c r="G322" s="31">
        <f>Tabla13[[#This Row],[CANTIDAD TOTAL]]-Tabla13[[#This Row],[PRIMER TRIMESTRE]]-Tabla13[[#This Row],[SEGUNDO TRIMESTRE]]-Tabla13[[#This Row],[TERCER TRIMESTRE]]</f>
        <v>50</v>
      </c>
      <c r="H322" s="31">
        <v>200</v>
      </c>
      <c r="I322" s="32">
        <v>84</v>
      </c>
      <c r="J322" s="32">
        <f>Tabla13[[#This Row],[CANTIDAD TOTAL]]*Tabla13[[#This Row],[PRECIO UNITARIO ESTIMADO]]</f>
        <v>16800</v>
      </c>
      <c r="K322" s="40"/>
      <c r="L322" s="37" t="s">
        <v>35</v>
      </c>
      <c r="M322" s="26" t="s">
        <v>1709</v>
      </c>
      <c r="N322" s="32"/>
      <c r="O322" s="64" t="s">
        <v>1213</v>
      </c>
      <c r="P322" s="65"/>
      <c r="Q322" s="79" t="s">
        <v>1229</v>
      </c>
      <c r="R322" s="83">
        <v>312</v>
      </c>
      <c r="U322" s="29" t="s">
        <v>300</v>
      </c>
      <c r="X322" s="30"/>
    </row>
    <row r="323" spans="1:24" x14ac:dyDescent="0.25">
      <c r="A323" s="44" t="s">
        <v>457</v>
      </c>
      <c r="B323" s="30" t="s">
        <v>818</v>
      </c>
      <c r="C323" s="37" t="s">
        <v>24</v>
      </c>
      <c r="D323" s="31">
        <f>ROUND(Tabla13[[#This Row],[CANTIDAD TOTAL]]/4,0)</f>
        <v>50</v>
      </c>
      <c r="E323" s="31">
        <f>ROUND(Tabla13[[#This Row],[CANTIDAD TOTAL]]/4,0)</f>
        <v>50</v>
      </c>
      <c r="F323" s="31">
        <f>ROUND(Tabla13[[#This Row],[CANTIDAD TOTAL]]/4,0)</f>
        <v>50</v>
      </c>
      <c r="G323" s="31">
        <f>Tabla13[[#This Row],[CANTIDAD TOTAL]]-Tabla13[[#This Row],[PRIMER TRIMESTRE]]-Tabla13[[#This Row],[SEGUNDO TRIMESTRE]]-Tabla13[[#This Row],[TERCER TRIMESTRE]]</f>
        <v>50</v>
      </c>
      <c r="H323" s="31">
        <v>200</v>
      </c>
      <c r="I323" s="32">
        <v>29</v>
      </c>
      <c r="J323" s="32">
        <f>Tabla13[[#This Row],[CANTIDAD TOTAL]]*Tabla13[[#This Row],[PRECIO UNITARIO ESTIMADO]]</f>
        <v>5800</v>
      </c>
      <c r="K323" s="40"/>
      <c r="L323" s="37" t="s">
        <v>35</v>
      </c>
      <c r="M323" s="26" t="s">
        <v>1709</v>
      </c>
      <c r="N323" s="32"/>
      <c r="O323" s="64" t="s">
        <v>1213</v>
      </c>
      <c r="P323" s="65"/>
      <c r="Q323" s="79" t="s">
        <v>1229</v>
      </c>
      <c r="R323" s="83">
        <v>313</v>
      </c>
      <c r="U323" s="29" t="s">
        <v>303</v>
      </c>
      <c r="X323" s="30"/>
    </row>
    <row r="324" spans="1:24" x14ac:dyDescent="0.25">
      <c r="A324" s="44" t="s">
        <v>457</v>
      </c>
      <c r="B324" s="30" t="s">
        <v>819</v>
      </c>
      <c r="C324" s="37" t="s">
        <v>24</v>
      </c>
      <c r="D324" s="31">
        <f>ROUND(Tabla13[[#This Row],[CANTIDAD TOTAL]]/4,0)</f>
        <v>50</v>
      </c>
      <c r="E324" s="31">
        <f>ROUND(Tabla13[[#This Row],[CANTIDAD TOTAL]]/4,0)</f>
        <v>50</v>
      </c>
      <c r="F324" s="31">
        <f>ROUND(Tabla13[[#This Row],[CANTIDAD TOTAL]]/4,0)</f>
        <v>50</v>
      </c>
      <c r="G324" s="31">
        <f>Tabla13[[#This Row],[CANTIDAD TOTAL]]-Tabla13[[#This Row],[PRIMER TRIMESTRE]]-Tabla13[[#This Row],[SEGUNDO TRIMESTRE]]-Tabla13[[#This Row],[TERCER TRIMESTRE]]</f>
        <v>50</v>
      </c>
      <c r="H324" s="31">
        <v>200</v>
      </c>
      <c r="I324" s="32">
        <v>40</v>
      </c>
      <c r="J324" s="32">
        <f>Tabla13[[#This Row],[CANTIDAD TOTAL]]*Tabla13[[#This Row],[PRECIO UNITARIO ESTIMADO]]</f>
        <v>8000</v>
      </c>
      <c r="K324" s="40"/>
      <c r="L324" s="37" t="s">
        <v>35</v>
      </c>
      <c r="M324" s="26" t="s">
        <v>1709</v>
      </c>
      <c r="N324" s="32"/>
      <c r="O324" s="64" t="s">
        <v>1213</v>
      </c>
      <c r="P324" s="65"/>
      <c r="Q324" s="79" t="s">
        <v>1229</v>
      </c>
      <c r="R324" s="83">
        <v>314</v>
      </c>
      <c r="U324" s="29" t="s">
        <v>305</v>
      </c>
      <c r="X324" s="30"/>
    </row>
    <row r="325" spans="1:24" x14ac:dyDescent="0.25">
      <c r="A325" s="44" t="s">
        <v>457</v>
      </c>
      <c r="B325" s="30" t="s">
        <v>820</v>
      </c>
      <c r="C325" s="37" t="s">
        <v>24</v>
      </c>
      <c r="D325" s="31">
        <f>ROUND(Tabla13[[#This Row],[CANTIDAD TOTAL]]/4,0)</f>
        <v>35</v>
      </c>
      <c r="E325" s="31">
        <f>ROUND(Tabla13[[#This Row],[CANTIDAD TOTAL]]/4,0)</f>
        <v>35</v>
      </c>
      <c r="F325" s="31">
        <f>ROUND(Tabla13[[#This Row],[CANTIDAD TOTAL]]/4,0)</f>
        <v>35</v>
      </c>
      <c r="G325" s="31">
        <f>Tabla13[[#This Row],[CANTIDAD TOTAL]]-Tabla13[[#This Row],[PRIMER TRIMESTRE]]-Tabla13[[#This Row],[SEGUNDO TRIMESTRE]]-Tabla13[[#This Row],[TERCER TRIMESTRE]]</f>
        <v>35</v>
      </c>
      <c r="H325" s="31">
        <v>140</v>
      </c>
      <c r="I325" s="32">
        <v>44.68</v>
      </c>
      <c r="J325" s="32">
        <f>Tabla13[[#This Row],[CANTIDAD TOTAL]]*Tabla13[[#This Row],[PRECIO UNITARIO ESTIMADO]]</f>
        <v>6255.2</v>
      </c>
      <c r="K325" s="40"/>
      <c r="L325" s="37" t="s">
        <v>35</v>
      </c>
      <c r="M325" s="26" t="s">
        <v>1709</v>
      </c>
      <c r="N325" s="32"/>
      <c r="O325" s="64" t="s">
        <v>1213</v>
      </c>
      <c r="P325" s="65"/>
      <c r="Q325" s="79" t="s">
        <v>1229</v>
      </c>
      <c r="R325" s="83">
        <v>315</v>
      </c>
      <c r="U325" s="29" t="s">
        <v>307</v>
      </c>
      <c r="X325" s="30"/>
    </row>
    <row r="326" spans="1:24" s="39" customFormat="1" x14ac:dyDescent="0.25">
      <c r="A326" s="44" t="s">
        <v>457</v>
      </c>
      <c r="B326" s="30" t="s">
        <v>821</v>
      </c>
      <c r="C326" s="37" t="s">
        <v>24</v>
      </c>
      <c r="D326" s="31">
        <f>ROUND(Tabla13[[#This Row],[CANTIDAD TOTAL]]/4,0)</f>
        <v>146</v>
      </c>
      <c r="E326" s="31">
        <f>ROUND(Tabla13[[#This Row],[CANTIDAD TOTAL]]/4,0)</f>
        <v>146</v>
      </c>
      <c r="F326" s="31">
        <f>ROUND(Tabla13[[#This Row],[CANTIDAD TOTAL]]/4,0)</f>
        <v>146</v>
      </c>
      <c r="G326" s="31">
        <f>Tabla13[[#This Row],[CANTIDAD TOTAL]]-Tabla13[[#This Row],[PRIMER TRIMESTRE]]-Tabla13[[#This Row],[SEGUNDO TRIMESTRE]]-Tabla13[[#This Row],[TERCER TRIMESTRE]]</f>
        <v>147</v>
      </c>
      <c r="H326" s="31">
        <v>585</v>
      </c>
      <c r="I326" s="32">
        <v>94.4</v>
      </c>
      <c r="J326" s="32">
        <f>Tabla13[[#This Row],[CANTIDAD TOTAL]]*Tabla13[[#This Row],[PRECIO UNITARIO ESTIMADO]]</f>
        <v>55224</v>
      </c>
      <c r="K326" s="40"/>
      <c r="L326" s="37" t="s">
        <v>35</v>
      </c>
      <c r="M326" s="26" t="s">
        <v>1709</v>
      </c>
      <c r="N326" s="32"/>
      <c r="O326" s="64" t="s">
        <v>1213</v>
      </c>
      <c r="P326" s="65"/>
      <c r="Q326" s="79" t="s">
        <v>1229</v>
      </c>
      <c r="R326" s="83">
        <v>316</v>
      </c>
      <c r="U326" s="29"/>
      <c r="X326" s="30"/>
    </row>
    <row r="327" spans="1:24" x14ac:dyDescent="0.25">
      <c r="A327" s="44" t="s">
        <v>457</v>
      </c>
      <c r="B327" s="30" t="s">
        <v>822</v>
      </c>
      <c r="C327" s="37" t="s">
        <v>24</v>
      </c>
      <c r="D327" s="31">
        <f>ROUND(Tabla13[[#This Row],[CANTIDAD TOTAL]]/4,0)</f>
        <v>1</v>
      </c>
      <c r="E327" s="31">
        <f>ROUND(Tabla13[[#This Row],[CANTIDAD TOTAL]]/4,0)</f>
        <v>1</v>
      </c>
      <c r="F327" s="31">
        <f>ROUND(Tabla13[[#This Row],[CANTIDAD TOTAL]]/4,0)</f>
        <v>1</v>
      </c>
      <c r="G327" s="31">
        <f>Tabla13[[#This Row],[CANTIDAD TOTAL]]-Tabla13[[#This Row],[PRIMER TRIMESTRE]]-Tabla13[[#This Row],[SEGUNDO TRIMESTRE]]-Tabla13[[#This Row],[TERCER TRIMESTRE]]</f>
        <v>0</v>
      </c>
      <c r="H327" s="31">
        <v>3</v>
      </c>
      <c r="I327" s="32">
        <v>14500</v>
      </c>
      <c r="J327" s="32">
        <f>Tabla13[[#This Row],[CANTIDAD TOTAL]]*Tabla13[[#This Row],[PRECIO UNITARIO ESTIMADO]]</f>
        <v>43500</v>
      </c>
      <c r="K327" s="40"/>
      <c r="L327" s="37" t="s">
        <v>35</v>
      </c>
      <c r="M327" s="26" t="s">
        <v>1709</v>
      </c>
      <c r="N327" s="32"/>
      <c r="O327" s="64" t="s">
        <v>1213</v>
      </c>
      <c r="P327" s="65"/>
      <c r="Q327" s="79" t="s">
        <v>1229</v>
      </c>
      <c r="R327" s="83">
        <v>317</v>
      </c>
      <c r="U327" s="29" t="s">
        <v>309</v>
      </c>
      <c r="X327" s="30"/>
    </row>
    <row r="328" spans="1:24" x14ac:dyDescent="0.25">
      <c r="A328" s="44" t="s">
        <v>457</v>
      </c>
      <c r="B328" s="30" t="s">
        <v>823</v>
      </c>
      <c r="C328" s="37" t="s">
        <v>24</v>
      </c>
      <c r="D328" s="31">
        <f>ROUND(Tabla13[[#This Row],[CANTIDAD TOTAL]]/4,0)</f>
        <v>2</v>
      </c>
      <c r="E328" s="31">
        <f>ROUND(Tabla13[[#This Row],[CANTIDAD TOTAL]]/4,0)</f>
        <v>2</v>
      </c>
      <c r="F328" s="31">
        <f>ROUND(Tabla13[[#This Row],[CANTIDAD TOTAL]]/4,0)</f>
        <v>2</v>
      </c>
      <c r="G328" s="31">
        <f>Tabla13[[#This Row],[CANTIDAD TOTAL]]-Tabla13[[#This Row],[PRIMER TRIMESTRE]]-Tabla13[[#This Row],[SEGUNDO TRIMESTRE]]-Tabla13[[#This Row],[TERCER TRIMESTRE]]</f>
        <v>0</v>
      </c>
      <c r="H328" s="31">
        <v>6</v>
      </c>
      <c r="I328" s="32">
        <v>22276</v>
      </c>
      <c r="J328" s="32">
        <f>Tabla13[[#This Row],[CANTIDAD TOTAL]]*Tabla13[[#This Row],[PRECIO UNITARIO ESTIMADO]]</f>
        <v>133656</v>
      </c>
      <c r="K328" s="40"/>
      <c r="L328" s="37" t="s">
        <v>35</v>
      </c>
      <c r="M328" s="26" t="s">
        <v>1709</v>
      </c>
      <c r="N328" s="32"/>
      <c r="O328" s="64" t="s">
        <v>1213</v>
      </c>
      <c r="P328" s="65"/>
      <c r="Q328" s="79" t="s">
        <v>1229</v>
      </c>
      <c r="R328" s="83">
        <v>318</v>
      </c>
      <c r="U328" s="29" t="s">
        <v>311</v>
      </c>
      <c r="X328" s="30"/>
    </row>
    <row r="329" spans="1:24" x14ac:dyDescent="0.25">
      <c r="A329" s="44" t="s">
        <v>457</v>
      </c>
      <c r="B329" s="30" t="s">
        <v>824</v>
      </c>
      <c r="C329" s="37" t="s">
        <v>24</v>
      </c>
      <c r="D329" s="31">
        <f>ROUND(Tabla13[[#This Row],[CANTIDAD TOTAL]]/4,0)</f>
        <v>5</v>
      </c>
      <c r="E329" s="31">
        <f>ROUND(Tabla13[[#This Row],[CANTIDAD TOTAL]]/4,0)</f>
        <v>5</v>
      </c>
      <c r="F329" s="31">
        <f>ROUND(Tabla13[[#This Row],[CANTIDAD TOTAL]]/4,0)</f>
        <v>5</v>
      </c>
      <c r="G329" s="31">
        <f>Tabla13[[#This Row],[CANTIDAD TOTAL]]-Tabla13[[#This Row],[PRIMER TRIMESTRE]]-Tabla13[[#This Row],[SEGUNDO TRIMESTRE]]-Tabla13[[#This Row],[TERCER TRIMESTRE]]</f>
        <v>5</v>
      </c>
      <c r="H329" s="31">
        <v>20</v>
      </c>
      <c r="I329" s="32">
        <v>29500.71</v>
      </c>
      <c r="J329" s="32">
        <f>Tabla13[[#This Row],[CANTIDAD TOTAL]]*Tabla13[[#This Row],[PRECIO UNITARIO ESTIMADO]]</f>
        <v>590014.19999999995</v>
      </c>
      <c r="K329" s="40"/>
      <c r="L329" s="37" t="s">
        <v>35</v>
      </c>
      <c r="M329" s="26" t="s">
        <v>1709</v>
      </c>
      <c r="N329" s="32"/>
      <c r="O329" s="64" t="s">
        <v>1213</v>
      </c>
      <c r="P329" s="65"/>
      <c r="Q329" s="79" t="s">
        <v>1229</v>
      </c>
      <c r="R329" s="83">
        <v>319</v>
      </c>
      <c r="U329" s="29" t="s">
        <v>313</v>
      </c>
      <c r="X329" s="30"/>
    </row>
    <row r="330" spans="1:24" x14ac:dyDescent="0.25">
      <c r="A330" s="44" t="s">
        <v>457</v>
      </c>
      <c r="B330" s="30" t="s">
        <v>825</v>
      </c>
      <c r="C330" s="37" t="s">
        <v>24</v>
      </c>
      <c r="D330" s="31">
        <f>ROUND(Tabla13[[#This Row],[CANTIDAD TOTAL]]/4,0)</f>
        <v>5</v>
      </c>
      <c r="E330" s="31">
        <f>ROUND(Tabla13[[#This Row],[CANTIDAD TOTAL]]/4,0)</f>
        <v>5</v>
      </c>
      <c r="F330" s="31">
        <f>ROUND(Tabla13[[#This Row],[CANTIDAD TOTAL]]/4,0)</f>
        <v>5</v>
      </c>
      <c r="G330" s="31">
        <f>Tabla13[[#This Row],[CANTIDAD TOTAL]]-Tabla13[[#This Row],[PRIMER TRIMESTRE]]-Tabla13[[#This Row],[SEGUNDO TRIMESTRE]]-Tabla13[[#This Row],[TERCER TRIMESTRE]]</f>
        <v>3</v>
      </c>
      <c r="H330" s="31">
        <v>18</v>
      </c>
      <c r="I330" s="32">
        <v>52500.04</v>
      </c>
      <c r="J330" s="32">
        <f>Tabla13[[#This Row],[CANTIDAD TOTAL]]*Tabla13[[#This Row],[PRECIO UNITARIO ESTIMADO]]</f>
        <v>945000.72</v>
      </c>
      <c r="K330" s="40"/>
      <c r="L330" s="37" t="s">
        <v>35</v>
      </c>
      <c r="M330" s="26" t="s">
        <v>1709</v>
      </c>
      <c r="N330" s="32"/>
      <c r="O330" s="64" t="s">
        <v>1213</v>
      </c>
      <c r="P330" s="65"/>
      <c r="Q330" s="79" t="s">
        <v>1229</v>
      </c>
      <c r="R330" s="83">
        <v>320</v>
      </c>
      <c r="U330" s="29" t="s">
        <v>315</v>
      </c>
      <c r="X330" s="30"/>
    </row>
    <row r="331" spans="1:24" x14ac:dyDescent="0.25">
      <c r="A331" s="44" t="s">
        <v>457</v>
      </c>
      <c r="B331" s="30" t="s">
        <v>826</v>
      </c>
      <c r="C331" s="37" t="s">
        <v>24</v>
      </c>
      <c r="D331" s="31">
        <f>ROUND(Tabla13[[#This Row],[CANTIDAD TOTAL]]/4,0)</f>
        <v>1</v>
      </c>
      <c r="E331" s="31">
        <f>ROUND(Tabla13[[#This Row],[CANTIDAD TOTAL]]/4,0)</f>
        <v>1</v>
      </c>
      <c r="F331" s="31">
        <f>ROUND(Tabla13[[#This Row],[CANTIDAD TOTAL]]/4,0)</f>
        <v>1</v>
      </c>
      <c r="G331" s="31">
        <f>Tabla13[[#This Row],[CANTIDAD TOTAL]]-Tabla13[[#This Row],[PRIMER TRIMESTRE]]-Tabla13[[#This Row],[SEGUNDO TRIMESTRE]]-Tabla13[[#This Row],[TERCER TRIMESTRE]]</f>
        <v>1</v>
      </c>
      <c r="H331" s="31">
        <v>4</v>
      </c>
      <c r="I331" s="32">
        <v>63800</v>
      </c>
      <c r="J331" s="32">
        <f>Tabla13[[#This Row],[CANTIDAD TOTAL]]*Tabla13[[#This Row],[PRECIO UNITARIO ESTIMADO]]</f>
        <v>255200</v>
      </c>
      <c r="K331" s="40"/>
      <c r="L331" s="37" t="s">
        <v>35</v>
      </c>
      <c r="M331" s="26" t="s">
        <v>1709</v>
      </c>
      <c r="N331" s="32"/>
      <c r="O331" s="64" t="s">
        <v>1213</v>
      </c>
      <c r="P331" s="65"/>
      <c r="Q331" s="79" t="s">
        <v>1229</v>
      </c>
      <c r="R331" s="83">
        <v>321</v>
      </c>
      <c r="U331" s="29" t="s">
        <v>317</v>
      </c>
      <c r="X331" s="30"/>
    </row>
    <row r="332" spans="1:24" x14ac:dyDescent="0.25">
      <c r="A332" s="44" t="s">
        <v>457</v>
      </c>
      <c r="B332" s="30" t="s">
        <v>827</v>
      </c>
      <c r="C332" s="37" t="s">
        <v>24</v>
      </c>
      <c r="D332" s="31">
        <f>ROUND(Tabla13[[#This Row],[CANTIDAD TOTAL]]/4,0)</f>
        <v>1</v>
      </c>
      <c r="E332" s="31">
        <f>ROUND(Tabla13[[#This Row],[CANTIDAD TOTAL]]/4,0)</f>
        <v>1</v>
      </c>
      <c r="F332" s="31">
        <f>ROUND(Tabla13[[#This Row],[CANTIDAD TOTAL]]/4,0)</f>
        <v>1</v>
      </c>
      <c r="G332" s="31">
        <f>Tabla13[[#This Row],[CANTIDAD TOTAL]]-Tabla13[[#This Row],[PRIMER TRIMESTRE]]-Tabla13[[#This Row],[SEGUNDO TRIMESTRE]]-Tabla13[[#This Row],[TERCER TRIMESTRE]]</f>
        <v>2</v>
      </c>
      <c r="H332" s="31">
        <v>5</v>
      </c>
      <c r="I332" s="32">
        <v>75000</v>
      </c>
      <c r="J332" s="32">
        <f>Tabla13[[#This Row],[CANTIDAD TOTAL]]*Tabla13[[#This Row],[PRECIO UNITARIO ESTIMADO]]</f>
        <v>375000</v>
      </c>
      <c r="K332" s="40"/>
      <c r="L332" s="37" t="s">
        <v>35</v>
      </c>
      <c r="M332" s="26" t="s">
        <v>1709</v>
      </c>
      <c r="N332" s="32"/>
      <c r="O332" s="64" t="s">
        <v>1213</v>
      </c>
      <c r="P332" s="65"/>
      <c r="Q332" s="79" t="s">
        <v>1229</v>
      </c>
      <c r="R332" s="83">
        <v>322</v>
      </c>
      <c r="U332" s="29" t="s">
        <v>319</v>
      </c>
      <c r="X332" s="30"/>
    </row>
    <row r="333" spans="1:24" x14ac:dyDescent="0.25">
      <c r="A333" s="44" t="s">
        <v>457</v>
      </c>
      <c r="B333" s="30" t="s">
        <v>828</v>
      </c>
      <c r="C333" s="37" t="s">
        <v>24</v>
      </c>
      <c r="D333" s="31">
        <f>ROUND(Tabla13[[#This Row],[CANTIDAD TOTAL]]/4,0)</f>
        <v>2</v>
      </c>
      <c r="E333" s="31">
        <f>ROUND(Tabla13[[#This Row],[CANTIDAD TOTAL]]/4,0)</f>
        <v>2</v>
      </c>
      <c r="F333" s="31">
        <f>ROUND(Tabla13[[#This Row],[CANTIDAD TOTAL]]/4,0)</f>
        <v>2</v>
      </c>
      <c r="G333" s="31">
        <f>Tabla13[[#This Row],[CANTIDAD TOTAL]]-Tabla13[[#This Row],[PRIMER TRIMESTRE]]-Tabla13[[#This Row],[SEGUNDO TRIMESTRE]]-Tabla13[[#This Row],[TERCER TRIMESTRE]]</f>
        <v>1</v>
      </c>
      <c r="H333" s="31">
        <v>7</v>
      </c>
      <c r="I333" s="32">
        <v>14500</v>
      </c>
      <c r="J333" s="32">
        <f>Tabla13[[#This Row],[CANTIDAD TOTAL]]*Tabla13[[#This Row],[PRECIO UNITARIO ESTIMADO]]</f>
        <v>101500</v>
      </c>
      <c r="K333" s="40"/>
      <c r="L333" s="37" t="s">
        <v>35</v>
      </c>
      <c r="M333" s="26" t="s">
        <v>1709</v>
      </c>
      <c r="N333" s="32"/>
      <c r="O333" s="64" t="s">
        <v>1213</v>
      </c>
      <c r="P333" s="65"/>
      <c r="Q333" s="79" t="s">
        <v>1229</v>
      </c>
      <c r="R333" s="83">
        <v>323</v>
      </c>
      <c r="U333" s="29" t="s">
        <v>321</v>
      </c>
      <c r="X333" s="30"/>
    </row>
    <row r="334" spans="1:24" x14ac:dyDescent="0.25">
      <c r="A334" s="44" t="s">
        <v>457</v>
      </c>
      <c r="B334" s="30" t="s">
        <v>829</v>
      </c>
      <c r="C334" s="37" t="s">
        <v>24</v>
      </c>
      <c r="D334" s="31">
        <f>ROUND(Tabla13[[#This Row],[CANTIDAD TOTAL]]/4,0)</f>
        <v>1</v>
      </c>
      <c r="E334" s="31">
        <f>ROUND(Tabla13[[#This Row],[CANTIDAD TOTAL]]/4,0)</f>
        <v>1</v>
      </c>
      <c r="F334" s="31">
        <f>ROUND(Tabla13[[#This Row],[CANTIDAD TOTAL]]/4,0)</f>
        <v>1</v>
      </c>
      <c r="G334" s="31">
        <f>Tabla13[[#This Row],[CANTIDAD TOTAL]]-Tabla13[[#This Row],[PRIMER TRIMESTRE]]-Tabla13[[#This Row],[SEGUNDO TRIMESTRE]]-Tabla13[[#This Row],[TERCER TRIMESTRE]]</f>
        <v>1</v>
      </c>
      <c r="H334" s="31">
        <v>4</v>
      </c>
      <c r="I334" s="32">
        <v>14500</v>
      </c>
      <c r="J334" s="32">
        <f>Tabla13[[#This Row],[CANTIDAD TOTAL]]*Tabla13[[#This Row],[PRECIO UNITARIO ESTIMADO]]</f>
        <v>58000</v>
      </c>
      <c r="K334" s="40"/>
      <c r="L334" s="37" t="s">
        <v>35</v>
      </c>
      <c r="M334" s="26" t="s">
        <v>1709</v>
      </c>
      <c r="N334" s="32"/>
      <c r="O334" s="64" t="s">
        <v>1213</v>
      </c>
      <c r="P334" s="65"/>
      <c r="Q334" s="79" t="s">
        <v>1229</v>
      </c>
      <c r="R334" s="83">
        <v>324</v>
      </c>
      <c r="U334" s="29" t="s">
        <v>323</v>
      </c>
      <c r="X334" s="30"/>
    </row>
    <row r="335" spans="1:24" x14ac:dyDescent="0.25">
      <c r="A335" s="44" t="s">
        <v>457</v>
      </c>
      <c r="B335" s="30" t="s">
        <v>830</v>
      </c>
      <c r="C335" s="37" t="s">
        <v>24</v>
      </c>
      <c r="D335" s="31">
        <f>ROUND(Tabla13[[#This Row],[CANTIDAD TOTAL]]/4,0)</f>
        <v>2</v>
      </c>
      <c r="E335" s="31">
        <f>ROUND(Tabla13[[#This Row],[CANTIDAD TOTAL]]/4,0)</f>
        <v>2</v>
      </c>
      <c r="F335" s="31">
        <f>ROUND(Tabla13[[#This Row],[CANTIDAD TOTAL]]/4,0)</f>
        <v>2</v>
      </c>
      <c r="G335" s="31">
        <f>Tabla13[[#This Row],[CANTIDAD TOTAL]]-Tabla13[[#This Row],[PRIMER TRIMESTRE]]-Tabla13[[#This Row],[SEGUNDO TRIMESTRE]]-Tabla13[[#This Row],[TERCER TRIMESTRE]]</f>
        <v>0</v>
      </c>
      <c r="H335" s="31">
        <v>6</v>
      </c>
      <c r="I335" s="32">
        <v>4491.53</v>
      </c>
      <c r="J335" s="32">
        <f>Tabla13[[#This Row],[CANTIDAD TOTAL]]*Tabla13[[#This Row],[PRECIO UNITARIO ESTIMADO]]</f>
        <v>26949.18</v>
      </c>
      <c r="K335" s="40"/>
      <c r="L335" s="37" t="s">
        <v>35</v>
      </c>
      <c r="M335" s="26" t="s">
        <v>1709</v>
      </c>
      <c r="N335" s="32"/>
      <c r="O335" s="64" t="s">
        <v>1213</v>
      </c>
      <c r="P335" s="65"/>
      <c r="Q335" s="79" t="s">
        <v>1229</v>
      </c>
      <c r="R335" s="83">
        <v>325</v>
      </c>
      <c r="U335" s="29" t="s">
        <v>325</v>
      </c>
      <c r="X335" s="30"/>
    </row>
    <row r="336" spans="1:24" x14ac:dyDescent="0.25">
      <c r="A336" s="44" t="s">
        <v>457</v>
      </c>
      <c r="B336" s="30" t="s">
        <v>831</v>
      </c>
      <c r="C336" s="37" t="s">
        <v>24</v>
      </c>
      <c r="D336" s="31">
        <f>ROUND(Tabla13[[#This Row],[CANTIDAD TOTAL]]/4,0)</f>
        <v>1</v>
      </c>
      <c r="E336" s="31">
        <f>ROUND(Tabla13[[#This Row],[CANTIDAD TOTAL]]/4,0)</f>
        <v>1</v>
      </c>
      <c r="F336" s="31">
        <f>ROUND(Tabla13[[#This Row],[CANTIDAD TOTAL]]/4,0)</f>
        <v>1</v>
      </c>
      <c r="G336" s="31">
        <f>Tabla13[[#This Row],[CANTIDAD TOTAL]]-Tabla13[[#This Row],[PRIMER TRIMESTRE]]-Tabla13[[#This Row],[SEGUNDO TRIMESTRE]]-Tabla13[[#This Row],[TERCER TRIMESTRE]]</f>
        <v>0</v>
      </c>
      <c r="H336" s="31">
        <v>3</v>
      </c>
      <c r="I336" s="32">
        <v>14500</v>
      </c>
      <c r="J336" s="32">
        <f>Tabla13[[#This Row],[CANTIDAD TOTAL]]*Tabla13[[#This Row],[PRECIO UNITARIO ESTIMADO]]</f>
        <v>43500</v>
      </c>
      <c r="K336" s="40"/>
      <c r="L336" s="37" t="s">
        <v>35</v>
      </c>
      <c r="M336" s="26" t="s">
        <v>1709</v>
      </c>
      <c r="N336" s="32"/>
      <c r="O336" s="64" t="s">
        <v>1213</v>
      </c>
      <c r="P336" s="65"/>
      <c r="Q336" s="79" t="s">
        <v>1229</v>
      </c>
      <c r="R336" s="83">
        <v>326</v>
      </c>
      <c r="U336" s="29" t="s">
        <v>327</v>
      </c>
      <c r="X336" s="30"/>
    </row>
    <row r="337" spans="1:24" x14ac:dyDescent="0.25">
      <c r="A337" s="44" t="s">
        <v>457</v>
      </c>
      <c r="B337" s="30" t="s">
        <v>832</v>
      </c>
      <c r="C337" s="37" t="s">
        <v>24</v>
      </c>
      <c r="D337" s="31">
        <v>2</v>
      </c>
      <c r="E337" s="31">
        <v>0</v>
      </c>
      <c r="F337" s="31">
        <v>0</v>
      </c>
      <c r="G337" s="31">
        <f>Tabla13[[#This Row],[CANTIDAD TOTAL]]-Tabla13[[#This Row],[PRIMER TRIMESTRE]]-Tabla13[[#This Row],[SEGUNDO TRIMESTRE]]-Tabla13[[#This Row],[TERCER TRIMESTRE]]</f>
        <v>0</v>
      </c>
      <c r="H337" s="31">
        <v>2</v>
      </c>
      <c r="I337" s="32">
        <v>16179.31</v>
      </c>
      <c r="J337" s="32">
        <f>Tabla13[[#This Row],[CANTIDAD TOTAL]]*Tabla13[[#This Row],[PRECIO UNITARIO ESTIMADO]]</f>
        <v>32358.62</v>
      </c>
      <c r="K337" s="40"/>
      <c r="L337" s="37" t="s">
        <v>35</v>
      </c>
      <c r="M337" s="26" t="s">
        <v>1709</v>
      </c>
      <c r="N337" s="32"/>
      <c r="O337" s="64" t="s">
        <v>1213</v>
      </c>
      <c r="P337" s="65"/>
      <c r="Q337" s="79" t="s">
        <v>1229</v>
      </c>
      <c r="R337" s="83">
        <v>327</v>
      </c>
      <c r="U337" s="29" t="s">
        <v>329</v>
      </c>
      <c r="X337" s="30"/>
    </row>
    <row r="338" spans="1:24" x14ac:dyDescent="0.25">
      <c r="A338" s="44" t="s">
        <v>457</v>
      </c>
      <c r="B338" s="30" t="s">
        <v>833</v>
      </c>
      <c r="C338" s="37" t="s">
        <v>24</v>
      </c>
      <c r="D338" s="31">
        <v>1</v>
      </c>
      <c r="E338" s="31">
        <f>ROUND(Tabla13[[#This Row],[CANTIDAD TOTAL]]/4,0)</f>
        <v>0</v>
      </c>
      <c r="F338" s="31">
        <f>ROUND(Tabla13[[#This Row],[CANTIDAD TOTAL]]/4,0)</f>
        <v>0</v>
      </c>
      <c r="G338" s="31">
        <f>Tabla13[[#This Row],[CANTIDAD TOTAL]]-Tabla13[[#This Row],[PRIMER TRIMESTRE]]-Tabla13[[#This Row],[SEGUNDO TRIMESTRE]]-Tabla13[[#This Row],[TERCER TRIMESTRE]]</f>
        <v>0</v>
      </c>
      <c r="H338" s="31">
        <v>1</v>
      </c>
      <c r="I338" s="32">
        <v>14500</v>
      </c>
      <c r="J338" s="32">
        <f>Tabla13[[#This Row],[CANTIDAD TOTAL]]*Tabla13[[#This Row],[PRECIO UNITARIO ESTIMADO]]</f>
        <v>14500</v>
      </c>
      <c r="K338" s="40"/>
      <c r="L338" s="37" t="s">
        <v>35</v>
      </c>
      <c r="M338" s="26" t="s">
        <v>1709</v>
      </c>
      <c r="N338" s="32"/>
      <c r="O338" s="64" t="s">
        <v>1213</v>
      </c>
      <c r="P338" s="65"/>
      <c r="Q338" s="79" t="s">
        <v>1229</v>
      </c>
      <c r="R338" s="83">
        <v>328</v>
      </c>
      <c r="U338" s="29" t="s">
        <v>331</v>
      </c>
      <c r="X338" s="30"/>
    </row>
    <row r="339" spans="1:24" x14ac:dyDescent="0.25">
      <c r="A339" s="44" t="s">
        <v>457</v>
      </c>
      <c r="B339" s="30" t="s">
        <v>834</v>
      </c>
      <c r="C339" s="37" t="s">
        <v>24</v>
      </c>
      <c r="D339" s="31">
        <v>1</v>
      </c>
      <c r="E339" s="31">
        <f>ROUND(Tabla13[[#This Row],[CANTIDAD TOTAL]]/4,0)</f>
        <v>0</v>
      </c>
      <c r="F339" s="31">
        <f>ROUND(Tabla13[[#This Row],[CANTIDAD TOTAL]]/4,0)</f>
        <v>0</v>
      </c>
      <c r="G339" s="31">
        <f>Tabla13[[#This Row],[CANTIDAD TOTAL]]-Tabla13[[#This Row],[PRIMER TRIMESTRE]]-Tabla13[[#This Row],[SEGUNDO TRIMESTRE]]-Tabla13[[#This Row],[TERCER TRIMESTRE]]</f>
        <v>0</v>
      </c>
      <c r="H339" s="31">
        <v>1</v>
      </c>
      <c r="I339" s="32">
        <v>16810.34</v>
      </c>
      <c r="J339" s="32">
        <f>Tabla13[[#This Row],[CANTIDAD TOTAL]]*Tabla13[[#This Row],[PRECIO UNITARIO ESTIMADO]]</f>
        <v>16810.34</v>
      </c>
      <c r="K339" s="40"/>
      <c r="L339" s="37" t="s">
        <v>35</v>
      </c>
      <c r="M339" s="26" t="s">
        <v>1709</v>
      </c>
      <c r="N339" s="32"/>
      <c r="O339" s="64" t="s">
        <v>1213</v>
      </c>
      <c r="P339" s="65"/>
      <c r="Q339" s="79" t="s">
        <v>1229</v>
      </c>
      <c r="R339" s="83">
        <v>329</v>
      </c>
      <c r="U339" s="29" t="s">
        <v>333</v>
      </c>
      <c r="X339" s="30"/>
    </row>
    <row r="340" spans="1:24" x14ac:dyDescent="0.25">
      <c r="A340" s="44" t="s">
        <v>457</v>
      </c>
      <c r="B340" s="30" t="s">
        <v>835</v>
      </c>
      <c r="C340" s="37" t="s">
        <v>24</v>
      </c>
      <c r="D340" s="31">
        <v>1</v>
      </c>
      <c r="E340" s="31">
        <f>ROUND(Tabla13[[#This Row],[CANTIDAD TOTAL]]/4,0)</f>
        <v>0</v>
      </c>
      <c r="F340" s="31">
        <f>ROUND(Tabla13[[#This Row],[CANTIDAD TOTAL]]/4,0)</f>
        <v>0</v>
      </c>
      <c r="G340" s="31">
        <f>Tabla13[[#This Row],[CANTIDAD TOTAL]]-Tabla13[[#This Row],[PRIMER TRIMESTRE]]-Tabla13[[#This Row],[SEGUNDO TRIMESTRE]]-Tabla13[[#This Row],[TERCER TRIMESTRE]]</f>
        <v>0</v>
      </c>
      <c r="H340" s="31">
        <v>1</v>
      </c>
      <c r="I340" s="32">
        <v>14500</v>
      </c>
      <c r="J340" s="32">
        <f>Tabla13[[#This Row],[CANTIDAD TOTAL]]*Tabla13[[#This Row],[PRECIO UNITARIO ESTIMADO]]</f>
        <v>14500</v>
      </c>
      <c r="K340" s="40"/>
      <c r="L340" s="37" t="s">
        <v>35</v>
      </c>
      <c r="M340" s="26" t="s">
        <v>1709</v>
      </c>
      <c r="N340" s="32"/>
      <c r="O340" s="64" t="s">
        <v>1213</v>
      </c>
      <c r="P340" s="65"/>
      <c r="Q340" s="79" t="s">
        <v>1229</v>
      </c>
      <c r="R340" s="83">
        <v>330</v>
      </c>
      <c r="U340" s="29" t="s">
        <v>335</v>
      </c>
      <c r="X340" s="30"/>
    </row>
    <row r="341" spans="1:24" x14ac:dyDescent="0.25">
      <c r="A341" s="44" t="s">
        <v>457</v>
      </c>
      <c r="B341" s="30" t="s">
        <v>836</v>
      </c>
      <c r="C341" s="37" t="s">
        <v>24</v>
      </c>
      <c r="D341" s="31">
        <f>ROUND(Tabla13[[#This Row],[CANTIDAD TOTAL]]/4,0)</f>
        <v>5</v>
      </c>
      <c r="E341" s="31">
        <f>ROUND(Tabla13[[#This Row],[CANTIDAD TOTAL]]/4,0)</f>
        <v>5</v>
      </c>
      <c r="F341" s="31">
        <f>ROUND(Tabla13[[#This Row],[CANTIDAD TOTAL]]/4,0)</f>
        <v>5</v>
      </c>
      <c r="G341" s="31">
        <f>Tabla13[[#This Row],[CANTIDAD TOTAL]]-Tabla13[[#This Row],[PRIMER TRIMESTRE]]-Tabla13[[#This Row],[SEGUNDO TRIMESTRE]]-Tabla13[[#This Row],[TERCER TRIMESTRE]]</f>
        <v>5</v>
      </c>
      <c r="H341" s="31">
        <v>20</v>
      </c>
      <c r="I341" s="32">
        <v>35000</v>
      </c>
      <c r="J341" s="32">
        <f>Tabla13[[#This Row],[CANTIDAD TOTAL]]*Tabla13[[#This Row],[PRECIO UNITARIO ESTIMADO]]</f>
        <v>700000</v>
      </c>
      <c r="K341" s="40"/>
      <c r="L341" s="37" t="s">
        <v>35</v>
      </c>
      <c r="M341" s="26" t="s">
        <v>1709</v>
      </c>
      <c r="N341" s="32"/>
      <c r="O341" s="64" t="s">
        <v>1213</v>
      </c>
      <c r="P341" s="65"/>
      <c r="Q341" s="79" t="s">
        <v>1229</v>
      </c>
      <c r="R341" s="83">
        <v>331</v>
      </c>
      <c r="U341" s="29" t="s">
        <v>337</v>
      </c>
      <c r="X341" s="30"/>
    </row>
    <row r="342" spans="1:24" x14ac:dyDescent="0.25">
      <c r="A342" s="44" t="s">
        <v>457</v>
      </c>
      <c r="B342" s="30" t="s">
        <v>837</v>
      </c>
      <c r="C342" s="37" t="s">
        <v>24</v>
      </c>
      <c r="D342" s="31">
        <v>2</v>
      </c>
      <c r="E342" s="31">
        <v>0</v>
      </c>
      <c r="F342" s="31">
        <v>0</v>
      </c>
      <c r="G342" s="31">
        <f>Tabla13[[#This Row],[CANTIDAD TOTAL]]-Tabla13[[#This Row],[PRIMER TRIMESTRE]]-Tabla13[[#This Row],[SEGUNDO TRIMESTRE]]-Tabla13[[#This Row],[TERCER TRIMESTRE]]</f>
        <v>0</v>
      </c>
      <c r="H342" s="31">
        <v>2</v>
      </c>
      <c r="I342" s="32">
        <v>25000</v>
      </c>
      <c r="J342" s="32">
        <f>Tabla13[[#This Row],[CANTIDAD TOTAL]]*Tabla13[[#This Row],[PRECIO UNITARIO ESTIMADO]]</f>
        <v>50000</v>
      </c>
      <c r="K342" s="40"/>
      <c r="L342" s="37" t="s">
        <v>35</v>
      </c>
      <c r="M342" s="26" t="s">
        <v>1709</v>
      </c>
      <c r="N342" s="32"/>
      <c r="O342" s="64" t="s">
        <v>1213</v>
      </c>
      <c r="P342" s="65"/>
      <c r="Q342" s="79" t="s">
        <v>1229</v>
      </c>
      <c r="R342" s="83">
        <v>332</v>
      </c>
      <c r="U342" s="29" t="s">
        <v>339</v>
      </c>
      <c r="X342" s="30"/>
    </row>
    <row r="343" spans="1:24" x14ac:dyDescent="0.25">
      <c r="A343" s="44" t="s">
        <v>457</v>
      </c>
      <c r="B343" s="30" t="s">
        <v>838</v>
      </c>
      <c r="C343" s="37" t="s">
        <v>24</v>
      </c>
      <c r="D343" s="31">
        <v>2</v>
      </c>
      <c r="E343" s="31">
        <v>0</v>
      </c>
      <c r="F343" s="31">
        <v>0</v>
      </c>
      <c r="G343" s="31">
        <f>Tabla13[[#This Row],[CANTIDAD TOTAL]]-Tabla13[[#This Row],[PRIMER TRIMESTRE]]-Tabla13[[#This Row],[SEGUNDO TRIMESTRE]]-Tabla13[[#This Row],[TERCER TRIMESTRE]]</f>
        <v>0</v>
      </c>
      <c r="H343" s="31">
        <v>2</v>
      </c>
      <c r="I343" s="32">
        <v>32000</v>
      </c>
      <c r="J343" s="32">
        <f>Tabla13[[#This Row],[CANTIDAD TOTAL]]*Tabla13[[#This Row],[PRECIO UNITARIO ESTIMADO]]</f>
        <v>64000</v>
      </c>
      <c r="K343" s="40"/>
      <c r="L343" s="37" t="s">
        <v>35</v>
      </c>
      <c r="M343" s="26" t="s">
        <v>1709</v>
      </c>
      <c r="N343" s="32"/>
      <c r="O343" s="64" t="s">
        <v>1213</v>
      </c>
      <c r="P343" s="65"/>
      <c r="Q343" s="79" t="s">
        <v>1229</v>
      </c>
      <c r="R343" s="83">
        <v>333</v>
      </c>
      <c r="U343" s="29" t="s">
        <v>341</v>
      </c>
      <c r="X343" s="30"/>
    </row>
    <row r="344" spans="1:24" x14ac:dyDescent="0.25">
      <c r="A344" s="44" t="s">
        <v>457</v>
      </c>
      <c r="B344" s="30" t="s">
        <v>839</v>
      </c>
      <c r="C344" s="37" t="s">
        <v>24</v>
      </c>
      <c r="D344" s="31">
        <f>ROUND(Tabla13[[#This Row],[CANTIDAD TOTAL]]/4,0)</f>
        <v>38</v>
      </c>
      <c r="E344" s="31">
        <f>ROUND(Tabla13[[#This Row],[CANTIDAD TOTAL]]/4,0)</f>
        <v>38</v>
      </c>
      <c r="F344" s="31">
        <f>ROUND(Tabla13[[#This Row],[CANTIDAD TOTAL]]/4,0)</f>
        <v>38</v>
      </c>
      <c r="G344" s="31">
        <f>Tabla13[[#This Row],[CANTIDAD TOTAL]]-Tabla13[[#This Row],[PRIMER TRIMESTRE]]-Tabla13[[#This Row],[SEGUNDO TRIMESTRE]]-Tabla13[[#This Row],[TERCER TRIMESTRE]]</f>
        <v>36</v>
      </c>
      <c r="H344" s="31">
        <v>150</v>
      </c>
      <c r="I344" s="32">
        <v>635.59</v>
      </c>
      <c r="J344" s="32">
        <f>Tabla13[[#This Row],[CANTIDAD TOTAL]]*Tabla13[[#This Row],[PRECIO UNITARIO ESTIMADO]]</f>
        <v>95338.5</v>
      </c>
      <c r="K344" s="40"/>
      <c r="L344" s="37" t="s">
        <v>35</v>
      </c>
      <c r="M344" s="26" t="s">
        <v>1709</v>
      </c>
      <c r="N344" s="32"/>
      <c r="O344" s="64" t="s">
        <v>1213</v>
      </c>
      <c r="P344" s="65"/>
      <c r="Q344" s="79" t="s">
        <v>1229</v>
      </c>
      <c r="R344" s="83">
        <v>334</v>
      </c>
      <c r="U344" s="29" t="s">
        <v>343</v>
      </c>
      <c r="X344" s="30"/>
    </row>
    <row r="345" spans="1:24" x14ac:dyDescent="0.25">
      <c r="A345" s="44" t="s">
        <v>457</v>
      </c>
      <c r="B345" s="30" t="s">
        <v>840</v>
      </c>
      <c r="C345" s="37" t="s">
        <v>24</v>
      </c>
      <c r="D345" s="31">
        <f>ROUND(Tabla13[[#This Row],[CANTIDAD TOTAL]]/4,0)</f>
        <v>98</v>
      </c>
      <c r="E345" s="31">
        <f>ROUND(Tabla13[[#This Row],[CANTIDAD TOTAL]]/4,0)</f>
        <v>98</v>
      </c>
      <c r="F345" s="31">
        <f>ROUND(Tabla13[[#This Row],[CANTIDAD TOTAL]]/4,0)</f>
        <v>98</v>
      </c>
      <c r="G345" s="31">
        <f>Tabla13[[#This Row],[CANTIDAD TOTAL]]-Tabla13[[#This Row],[PRIMER TRIMESTRE]]-Tabla13[[#This Row],[SEGUNDO TRIMESTRE]]-Tabla13[[#This Row],[TERCER TRIMESTRE]]</f>
        <v>96</v>
      </c>
      <c r="H345" s="31">
        <v>390</v>
      </c>
      <c r="I345" s="32">
        <v>4</v>
      </c>
      <c r="J345" s="32">
        <f>Tabla13[[#This Row],[CANTIDAD TOTAL]]*Tabla13[[#This Row],[PRECIO UNITARIO ESTIMADO]]</f>
        <v>1560</v>
      </c>
      <c r="K345" s="40"/>
      <c r="L345" s="37" t="s">
        <v>35</v>
      </c>
      <c r="M345" s="26" t="s">
        <v>1709</v>
      </c>
      <c r="N345" s="32"/>
      <c r="O345" s="64" t="s">
        <v>1213</v>
      </c>
      <c r="P345" s="65"/>
      <c r="Q345" s="79" t="s">
        <v>1229</v>
      </c>
      <c r="R345" s="83">
        <v>335</v>
      </c>
      <c r="U345" s="29" t="s">
        <v>345</v>
      </c>
      <c r="X345" s="30"/>
    </row>
    <row r="346" spans="1:24" x14ac:dyDescent="0.25">
      <c r="A346" s="44" t="s">
        <v>457</v>
      </c>
      <c r="B346" s="30" t="s">
        <v>841</v>
      </c>
      <c r="C346" s="37" t="s">
        <v>24</v>
      </c>
      <c r="D346" s="31">
        <v>1</v>
      </c>
      <c r="E346" s="31">
        <f>ROUND(Tabla13[[#This Row],[CANTIDAD TOTAL]]/4,0)</f>
        <v>0</v>
      </c>
      <c r="F346" s="31">
        <f>ROUND(Tabla13[[#This Row],[CANTIDAD TOTAL]]/4,0)</f>
        <v>0</v>
      </c>
      <c r="G346" s="31">
        <f>Tabla13[[#This Row],[CANTIDAD TOTAL]]-Tabla13[[#This Row],[PRIMER TRIMESTRE]]-Tabla13[[#This Row],[SEGUNDO TRIMESTRE]]-Tabla13[[#This Row],[TERCER TRIMESTRE]]</f>
        <v>0</v>
      </c>
      <c r="H346" s="31">
        <v>1</v>
      </c>
      <c r="I346" s="32">
        <v>85000</v>
      </c>
      <c r="J346" s="32">
        <f>Tabla13[[#This Row],[CANTIDAD TOTAL]]*Tabla13[[#This Row],[PRECIO UNITARIO ESTIMADO]]</f>
        <v>85000</v>
      </c>
      <c r="K346" s="40"/>
      <c r="L346" s="37" t="s">
        <v>35</v>
      </c>
      <c r="M346" s="26" t="s">
        <v>1709</v>
      </c>
      <c r="N346" s="32"/>
      <c r="O346" s="64" t="s">
        <v>1213</v>
      </c>
      <c r="P346" s="65"/>
      <c r="Q346" s="79" t="s">
        <v>1229</v>
      </c>
      <c r="R346" s="83">
        <v>336</v>
      </c>
      <c r="U346" s="29" t="s">
        <v>347</v>
      </c>
      <c r="X346" s="30"/>
    </row>
    <row r="347" spans="1:24" x14ac:dyDescent="0.25">
      <c r="A347" s="34" t="s">
        <v>403</v>
      </c>
      <c r="B347" s="26" t="s">
        <v>405</v>
      </c>
      <c r="C347" s="36" t="s">
        <v>24</v>
      </c>
      <c r="D347" s="26">
        <f>ROUND(Tabla13[[#This Row],[CANTIDAD TOTAL]]/4,0)</f>
        <v>1</v>
      </c>
      <c r="E347" s="26">
        <v>0</v>
      </c>
      <c r="F347" s="26">
        <f>ROUND(Tabla13[[#This Row],[CANTIDAD TOTAL]]/4,0)</f>
        <v>1</v>
      </c>
      <c r="G347" s="26">
        <f>Tabla13[[#This Row],[CANTIDAD TOTAL]]-Tabla13[[#This Row],[PRIMER TRIMESTRE]]-Tabla13[[#This Row],[SEGUNDO TRIMESTRE]]-Tabla13[[#This Row],[TERCER TRIMESTRE]]</f>
        <v>0</v>
      </c>
      <c r="H347" s="26">
        <v>2</v>
      </c>
      <c r="I347" s="27">
        <v>20000</v>
      </c>
      <c r="J347" s="27">
        <f>Tabla13[[#This Row],[CANTIDAD TOTAL]]*Tabla13[[#This Row],[PRECIO UNITARIO ESTIMADO]]</f>
        <v>40000</v>
      </c>
      <c r="K347" s="34"/>
      <c r="L347" s="36" t="s">
        <v>35</v>
      </c>
      <c r="M347" s="26" t="s">
        <v>1709</v>
      </c>
      <c r="N347" s="26"/>
      <c r="O347" s="36" t="s">
        <v>1213</v>
      </c>
      <c r="P347" s="65"/>
      <c r="Q347" s="79" t="s">
        <v>1236</v>
      </c>
      <c r="R347" s="83">
        <v>337</v>
      </c>
      <c r="U347" s="29" t="s">
        <v>349</v>
      </c>
      <c r="X347" s="30"/>
    </row>
    <row r="348" spans="1:24" x14ac:dyDescent="0.25">
      <c r="A348" s="34" t="s">
        <v>403</v>
      </c>
      <c r="B348" s="26" t="s">
        <v>407</v>
      </c>
      <c r="C348" s="36" t="s">
        <v>24</v>
      </c>
      <c r="D348" s="26">
        <f>ROUND(Tabla13[[#This Row],[CANTIDAD TOTAL]]/4,0)</f>
        <v>0</v>
      </c>
      <c r="E348" s="26">
        <f>ROUND(Tabla13[[#This Row],[CANTIDAD TOTAL]]/4,0)</f>
        <v>0</v>
      </c>
      <c r="F348" s="26">
        <f>ROUND(Tabla13[[#This Row],[CANTIDAD TOTAL]]/4,0)</f>
        <v>0</v>
      </c>
      <c r="G348" s="26">
        <f>Tabla13[[#This Row],[CANTIDAD TOTAL]]-Tabla13[[#This Row],[PRIMER TRIMESTRE]]-Tabla13[[#This Row],[SEGUNDO TRIMESTRE]]-Tabla13[[#This Row],[TERCER TRIMESTRE]]</f>
        <v>1</v>
      </c>
      <c r="H348" s="26">
        <v>1</v>
      </c>
      <c r="I348" s="27">
        <v>400000</v>
      </c>
      <c r="J348" s="27">
        <f>Tabla13[[#This Row],[CANTIDAD TOTAL]]*Tabla13[[#This Row],[PRECIO UNITARIO ESTIMADO]]</f>
        <v>400000</v>
      </c>
      <c r="K348" s="34"/>
      <c r="L348" s="36" t="s">
        <v>35</v>
      </c>
      <c r="M348" s="26" t="s">
        <v>1709</v>
      </c>
      <c r="N348" s="26"/>
      <c r="O348" s="36" t="s">
        <v>1213</v>
      </c>
      <c r="P348" s="65"/>
      <c r="Q348" s="79" t="s">
        <v>1236</v>
      </c>
      <c r="R348" s="83">
        <v>338</v>
      </c>
      <c r="U348" s="29" t="s">
        <v>351</v>
      </c>
      <c r="X348" s="30"/>
    </row>
    <row r="349" spans="1:24" x14ac:dyDescent="0.25">
      <c r="A349" s="34" t="s">
        <v>403</v>
      </c>
      <c r="B349" s="26" t="s">
        <v>409</v>
      </c>
      <c r="C349" s="36" t="s">
        <v>24</v>
      </c>
      <c r="D349" s="26">
        <f>ROUND(Tabla13[[#This Row],[CANTIDAD TOTAL]]/4,0)</f>
        <v>1</v>
      </c>
      <c r="E349" s="26">
        <f>ROUND(Tabla13[[#This Row],[CANTIDAD TOTAL]]/4,0)</f>
        <v>1</v>
      </c>
      <c r="F349" s="26">
        <f>ROUND(Tabla13[[#This Row],[CANTIDAD TOTAL]]/4,0)</f>
        <v>1</v>
      </c>
      <c r="G349" s="26">
        <f>Tabla13[[#This Row],[CANTIDAD TOTAL]]-Tabla13[[#This Row],[PRIMER TRIMESTRE]]-Tabla13[[#This Row],[SEGUNDO TRIMESTRE]]-Tabla13[[#This Row],[TERCER TRIMESTRE]]</f>
        <v>2</v>
      </c>
      <c r="H349" s="26">
        <v>5</v>
      </c>
      <c r="I349" s="27">
        <v>10</v>
      </c>
      <c r="J349" s="27">
        <f>Tabla13[[#This Row],[CANTIDAD TOTAL]]*Tabla13[[#This Row],[PRECIO UNITARIO ESTIMADO]]</f>
        <v>50</v>
      </c>
      <c r="K349" s="34"/>
      <c r="L349" s="36" t="s">
        <v>35</v>
      </c>
      <c r="M349" s="26" t="s">
        <v>1709</v>
      </c>
      <c r="N349" s="26"/>
      <c r="O349" s="36" t="s">
        <v>1213</v>
      </c>
      <c r="P349" s="65"/>
      <c r="Q349" s="79" t="s">
        <v>1236</v>
      </c>
      <c r="R349" s="83">
        <v>339</v>
      </c>
      <c r="U349" s="29" t="s">
        <v>353</v>
      </c>
      <c r="X349" s="30"/>
    </row>
    <row r="350" spans="1:24" x14ac:dyDescent="0.25">
      <c r="A350" s="44" t="s">
        <v>403</v>
      </c>
      <c r="B350" s="45" t="s">
        <v>1131</v>
      </c>
      <c r="C350" s="46" t="s">
        <v>1132</v>
      </c>
      <c r="D350" s="47">
        <v>2</v>
      </c>
      <c r="E350" s="47">
        <v>6</v>
      </c>
      <c r="F350" s="47">
        <v>6</v>
      </c>
      <c r="G350" s="47">
        <v>6</v>
      </c>
      <c r="H350" s="47">
        <v>20</v>
      </c>
      <c r="I350" s="48">
        <v>20000</v>
      </c>
      <c r="J350" s="48">
        <v>400000</v>
      </c>
      <c r="K350" s="49"/>
      <c r="L350" s="36" t="s">
        <v>35</v>
      </c>
      <c r="M350" s="26" t="s">
        <v>1709</v>
      </c>
      <c r="N350" s="48"/>
      <c r="O350" s="36" t="s">
        <v>1213</v>
      </c>
      <c r="P350" s="65"/>
      <c r="Q350" s="79" t="s">
        <v>1236</v>
      </c>
      <c r="R350" s="83">
        <v>340</v>
      </c>
      <c r="U350" s="29"/>
      <c r="X350" s="30"/>
    </row>
    <row r="351" spans="1:24" x14ac:dyDescent="0.25">
      <c r="A351" s="44" t="s">
        <v>403</v>
      </c>
      <c r="B351" s="45" t="s">
        <v>1133</v>
      </c>
      <c r="C351" s="46" t="s">
        <v>1132</v>
      </c>
      <c r="D351" s="47">
        <v>2</v>
      </c>
      <c r="E351" s="47">
        <v>3</v>
      </c>
      <c r="F351" s="47">
        <v>3</v>
      </c>
      <c r="G351" s="47">
        <v>3</v>
      </c>
      <c r="H351" s="47">
        <v>11</v>
      </c>
      <c r="I351" s="48">
        <v>400000</v>
      </c>
      <c r="J351" s="48">
        <v>4400000</v>
      </c>
      <c r="K351" s="49"/>
      <c r="L351" s="36" t="s">
        <v>35</v>
      </c>
      <c r="M351" s="26" t="s">
        <v>1709</v>
      </c>
      <c r="N351" s="48"/>
      <c r="O351" s="36" t="s">
        <v>1213</v>
      </c>
      <c r="P351" s="65"/>
      <c r="Q351" s="79" t="s">
        <v>1236</v>
      </c>
      <c r="R351" s="83">
        <v>341</v>
      </c>
      <c r="U351" s="29"/>
      <c r="X351" s="30"/>
    </row>
    <row r="352" spans="1:24" x14ac:dyDescent="0.25">
      <c r="A352" s="44" t="s">
        <v>403</v>
      </c>
      <c r="B352" s="45" t="s">
        <v>1134</v>
      </c>
      <c r="C352" s="46" t="s">
        <v>1132</v>
      </c>
      <c r="D352" s="47">
        <v>5</v>
      </c>
      <c r="E352" s="47">
        <v>15</v>
      </c>
      <c r="F352" s="47">
        <v>15</v>
      </c>
      <c r="G352" s="47">
        <v>15</v>
      </c>
      <c r="H352" s="47">
        <v>50</v>
      </c>
      <c r="I352" s="48">
        <v>2000</v>
      </c>
      <c r="J352" s="48">
        <v>100000</v>
      </c>
      <c r="K352" s="49"/>
      <c r="L352" s="36" t="s">
        <v>35</v>
      </c>
      <c r="M352" s="26" t="s">
        <v>1709</v>
      </c>
      <c r="N352" s="48"/>
      <c r="O352" s="36" t="s">
        <v>1213</v>
      </c>
      <c r="P352" s="65"/>
      <c r="Q352" s="79" t="s">
        <v>1236</v>
      </c>
      <c r="R352" s="83">
        <v>342</v>
      </c>
      <c r="U352" s="29" t="s">
        <v>357</v>
      </c>
      <c r="X352" s="30"/>
    </row>
    <row r="353" spans="1:24" x14ac:dyDescent="0.25">
      <c r="A353" s="34" t="s">
        <v>435</v>
      </c>
      <c r="B353" s="26" t="s">
        <v>437</v>
      </c>
      <c r="C353" s="36" t="s">
        <v>24</v>
      </c>
      <c r="D353" s="26">
        <f>ROUND(Tabla13[[#This Row],[CANTIDAD TOTAL]]/4,0)</f>
        <v>1</v>
      </c>
      <c r="E353" s="26">
        <f>ROUND(Tabla13[[#This Row],[CANTIDAD TOTAL]]/4,0)</f>
        <v>1</v>
      </c>
      <c r="F353" s="26">
        <f>ROUND(Tabla13[[#This Row],[CANTIDAD TOTAL]]/4,0)</f>
        <v>1</v>
      </c>
      <c r="G353" s="26">
        <f>Tabla13[[#This Row],[CANTIDAD TOTAL]]-Tabla13[[#This Row],[PRIMER TRIMESTRE]]-Tabla13[[#This Row],[SEGUNDO TRIMESTRE]]-Tabla13[[#This Row],[TERCER TRIMESTRE]]</f>
        <v>1</v>
      </c>
      <c r="H353" s="26">
        <v>4</v>
      </c>
      <c r="I353" s="27">
        <v>2320</v>
      </c>
      <c r="J353" s="27">
        <f>Tabla13[[#This Row],[CANTIDAD TOTAL]]*Tabla13[[#This Row],[PRECIO UNITARIO ESTIMADO]]</f>
        <v>9280</v>
      </c>
      <c r="K353" s="34"/>
      <c r="L353" s="36"/>
      <c r="M353" s="26" t="s">
        <v>1709</v>
      </c>
      <c r="N353" s="26"/>
      <c r="O353" s="36" t="s">
        <v>1213</v>
      </c>
      <c r="P353" s="65" t="s">
        <v>1206</v>
      </c>
      <c r="Q353" s="79" t="s">
        <v>1231</v>
      </c>
      <c r="R353" s="83">
        <v>343</v>
      </c>
      <c r="U353" s="29" t="s">
        <v>359</v>
      </c>
      <c r="X353" s="30"/>
    </row>
    <row r="354" spans="1:24" x14ac:dyDescent="0.25">
      <c r="A354" s="44" t="s">
        <v>435</v>
      </c>
      <c r="B354" s="45" t="s">
        <v>1150</v>
      </c>
      <c r="C354" s="46" t="s">
        <v>24</v>
      </c>
      <c r="D354" s="47">
        <v>25</v>
      </c>
      <c r="E354" s="47">
        <v>25</v>
      </c>
      <c r="F354" s="47">
        <v>25</v>
      </c>
      <c r="G354" s="47">
        <v>25</v>
      </c>
      <c r="H354" s="47">
        <v>100</v>
      </c>
      <c r="I354" s="48">
        <v>1500</v>
      </c>
      <c r="J354" s="48">
        <v>150000</v>
      </c>
      <c r="K354" s="49"/>
      <c r="L354" s="46"/>
      <c r="M354" s="26" t="s">
        <v>1709</v>
      </c>
      <c r="N354" s="48"/>
      <c r="O354" s="36" t="s">
        <v>1213</v>
      </c>
      <c r="P354" s="65" t="s">
        <v>1206</v>
      </c>
      <c r="Q354" s="79" t="s">
        <v>1231</v>
      </c>
      <c r="R354" s="83">
        <v>344</v>
      </c>
      <c r="U354" s="29" t="s">
        <v>361</v>
      </c>
      <c r="X354" s="30"/>
    </row>
    <row r="355" spans="1:24" x14ac:dyDescent="0.25">
      <c r="A355" s="44" t="s">
        <v>435</v>
      </c>
      <c r="B355" s="45" t="s">
        <v>1151</v>
      </c>
      <c r="C355" s="46" t="s">
        <v>24</v>
      </c>
      <c r="D355" s="47">
        <v>15</v>
      </c>
      <c r="E355" s="47">
        <v>15</v>
      </c>
      <c r="F355" s="47">
        <v>15</v>
      </c>
      <c r="G355" s="47">
        <v>15</v>
      </c>
      <c r="H355" s="47">
        <v>60</v>
      </c>
      <c r="I355" s="48">
        <v>1500</v>
      </c>
      <c r="J355" s="48">
        <v>90000</v>
      </c>
      <c r="K355" s="49"/>
      <c r="L355" s="46"/>
      <c r="M355" s="26" t="s">
        <v>1709</v>
      </c>
      <c r="N355" s="48"/>
      <c r="O355" s="36" t="s">
        <v>1213</v>
      </c>
      <c r="P355" s="65" t="s">
        <v>1206</v>
      </c>
      <c r="Q355" s="79" t="s">
        <v>1231</v>
      </c>
      <c r="R355" s="83">
        <v>345</v>
      </c>
      <c r="U355" s="29" t="s">
        <v>363</v>
      </c>
      <c r="X355" s="30"/>
    </row>
    <row r="356" spans="1:24" x14ac:dyDescent="0.25">
      <c r="A356" s="44" t="s">
        <v>435</v>
      </c>
      <c r="B356" s="45" t="s">
        <v>1180</v>
      </c>
      <c r="C356" s="46" t="s">
        <v>24</v>
      </c>
      <c r="D356" s="47">
        <v>0</v>
      </c>
      <c r="E356" s="47">
        <v>1</v>
      </c>
      <c r="F356" s="47">
        <v>0</v>
      </c>
      <c r="G356" s="47">
        <v>0</v>
      </c>
      <c r="H356" s="47">
        <v>1</v>
      </c>
      <c r="I356" s="48">
        <v>200000</v>
      </c>
      <c r="J356" s="48">
        <v>200000</v>
      </c>
      <c r="K356" s="49"/>
      <c r="L356" s="46"/>
      <c r="M356" s="26" t="s">
        <v>1709</v>
      </c>
      <c r="N356" s="48"/>
      <c r="O356" s="36" t="s">
        <v>1213</v>
      </c>
      <c r="P356" s="65" t="s">
        <v>1206</v>
      </c>
      <c r="Q356" s="79" t="s">
        <v>1236</v>
      </c>
      <c r="R356" s="83">
        <v>346</v>
      </c>
      <c r="U356" s="29" t="s">
        <v>365</v>
      </c>
      <c r="X356" s="30"/>
    </row>
    <row r="357" spans="1:24" x14ac:dyDescent="0.25">
      <c r="A357" s="44" t="s">
        <v>435</v>
      </c>
      <c r="B357" s="45" t="s">
        <v>1181</v>
      </c>
      <c r="C357" s="46" t="s">
        <v>24</v>
      </c>
      <c r="D357" s="47">
        <v>100</v>
      </c>
      <c r="E357" s="47">
        <v>100</v>
      </c>
      <c r="F357" s="47">
        <v>100</v>
      </c>
      <c r="G357" s="47">
        <v>100</v>
      </c>
      <c r="H357" s="47">
        <v>400</v>
      </c>
      <c r="I357" s="48">
        <v>45000</v>
      </c>
      <c r="J357" s="48">
        <v>18000000</v>
      </c>
      <c r="K357" s="49"/>
      <c r="L357" s="46"/>
      <c r="M357" s="26" t="s">
        <v>1709</v>
      </c>
      <c r="N357" s="48"/>
      <c r="O357" s="36" t="s">
        <v>1213</v>
      </c>
      <c r="P357" s="65" t="s">
        <v>1206</v>
      </c>
      <c r="Q357" s="79" t="s">
        <v>1231</v>
      </c>
      <c r="R357" s="83">
        <v>347</v>
      </c>
      <c r="U357" s="29" t="s">
        <v>367</v>
      </c>
      <c r="X357" s="30"/>
    </row>
    <row r="358" spans="1:24" x14ac:dyDescent="0.25">
      <c r="A358" s="44" t="s">
        <v>435</v>
      </c>
      <c r="B358" s="45" t="s">
        <v>1182</v>
      </c>
      <c r="C358" s="46" t="s">
        <v>24</v>
      </c>
      <c r="D358" s="47">
        <v>0</v>
      </c>
      <c r="E358" s="47">
        <v>25</v>
      </c>
      <c r="F358" s="47">
        <v>0</v>
      </c>
      <c r="G358" s="47">
        <v>0</v>
      </c>
      <c r="H358" s="47">
        <v>25</v>
      </c>
      <c r="I358" s="48">
        <v>45000</v>
      </c>
      <c r="J358" s="48">
        <v>1125000</v>
      </c>
      <c r="K358" s="49"/>
      <c r="L358" s="46"/>
      <c r="M358" s="26" t="s">
        <v>1709</v>
      </c>
      <c r="N358" s="48"/>
      <c r="O358" s="36" t="s">
        <v>1213</v>
      </c>
      <c r="P358" s="65" t="s">
        <v>1206</v>
      </c>
      <c r="Q358" s="79" t="s">
        <v>1231</v>
      </c>
      <c r="R358" s="83">
        <v>348</v>
      </c>
      <c r="U358" s="29" t="s">
        <v>369</v>
      </c>
      <c r="X358" s="30"/>
    </row>
    <row r="359" spans="1:24" x14ac:dyDescent="0.25">
      <c r="A359" s="44" t="s">
        <v>435</v>
      </c>
      <c r="B359" s="45" t="s">
        <v>1183</v>
      </c>
      <c r="C359" s="46" t="s">
        <v>24</v>
      </c>
      <c r="D359" s="47">
        <v>5</v>
      </c>
      <c r="E359" s="47">
        <v>5</v>
      </c>
      <c r="F359" s="47">
        <v>5</v>
      </c>
      <c r="G359" s="47">
        <v>0</v>
      </c>
      <c r="H359" s="47">
        <v>15</v>
      </c>
      <c r="I359" s="48">
        <v>50000</v>
      </c>
      <c r="J359" s="48">
        <v>750000</v>
      </c>
      <c r="K359" s="49"/>
      <c r="L359" s="46"/>
      <c r="M359" s="26" t="s">
        <v>1709</v>
      </c>
      <c r="N359" s="48"/>
      <c r="O359" s="36" t="s">
        <v>1213</v>
      </c>
      <c r="P359" s="65" t="s">
        <v>1206</v>
      </c>
      <c r="Q359" s="79" t="s">
        <v>1231</v>
      </c>
      <c r="R359" s="83">
        <v>349</v>
      </c>
      <c r="U359" s="29" t="s">
        <v>371</v>
      </c>
      <c r="X359" s="30"/>
    </row>
    <row r="360" spans="1:24" x14ac:dyDescent="0.25">
      <c r="A360" s="44" t="s">
        <v>435</v>
      </c>
      <c r="B360" s="45" t="s">
        <v>1184</v>
      </c>
      <c r="C360" s="46" t="s">
        <v>24</v>
      </c>
      <c r="D360" s="47">
        <v>6</v>
      </c>
      <c r="E360" s="47">
        <v>0</v>
      </c>
      <c r="F360" s="47">
        <v>0</v>
      </c>
      <c r="G360" s="47">
        <v>0</v>
      </c>
      <c r="H360" s="47">
        <v>6</v>
      </c>
      <c r="I360" s="48">
        <v>60000</v>
      </c>
      <c r="J360" s="48">
        <v>360000</v>
      </c>
      <c r="K360" s="49"/>
      <c r="L360" s="46"/>
      <c r="M360" s="26" t="s">
        <v>1709</v>
      </c>
      <c r="N360" s="48"/>
      <c r="O360" s="36" t="s">
        <v>1213</v>
      </c>
      <c r="P360" s="65" t="s">
        <v>1206</v>
      </c>
      <c r="Q360" s="79" t="s">
        <v>1231</v>
      </c>
      <c r="R360" s="83">
        <v>350</v>
      </c>
      <c r="U360" s="29" t="s">
        <v>373</v>
      </c>
      <c r="X360" s="30"/>
    </row>
    <row r="361" spans="1:24" x14ac:dyDescent="0.25">
      <c r="A361" s="44" t="s">
        <v>435</v>
      </c>
      <c r="B361" s="45" t="s">
        <v>1185</v>
      </c>
      <c r="C361" s="46" t="s">
        <v>24</v>
      </c>
      <c r="D361" s="47">
        <v>50</v>
      </c>
      <c r="E361" s="47">
        <v>50</v>
      </c>
      <c r="F361" s="47">
        <v>50</v>
      </c>
      <c r="G361" s="47">
        <v>25</v>
      </c>
      <c r="H361" s="47">
        <v>175</v>
      </c>
      <c r="I361" s="48">
        <v>40000</v>
      </c>
      <c r="J361" s="48">
        <v>7000000</v>
      </c>
      <c r="K361" s="49"/>
      <c r="L361" s="46"/>
      <c r="M361" s="26" t="s">
        <v>1709</v>
      </c>
      <c r="N361" s="48"/>
      <c r="O361" s="36" t="s">
        <v>1213</v>
      </c>
      <c r="P361" s="65" t="s">
        <v>1206</v>
      </c>
      <c r="Q361" s="79" t="s">
        <v>1231</v>
      </c>
      <c r="R361" s="83">
        <v>351</v>
      </c>
      <c r="U361" s="29" t="s">
        <v>375</v>
      </c>
      <c r="X361" s="30"/>
    </row>
    <row r="362" spans="1:24" x14ac:dyDescent="0.25">
      <c r="A362" s="44" t="s">
        <v>435</v>
      </c>
      <c r="B362" s="45" t="s">
        <v>1186</v>
      </c>
      <c r="C362" s="46" t="s">
        <v>24</v>
      </c>
      <c r="D362" s="47">
        <v>4</v>
      </c>
      <c r="E362" s="47">
        <v>2</v>
      </c>
      <c r="F362" s="47">
        <v>4</v>
      </c>
      <c r="G362" s="47">
        <v>0</v>
      </c>
      <c r="H362" s="47">
        <v>10</v>
      </c>
      <c r="I362" s="48">
        <v>56835</v>
      </c>
      <c r="J362" s="48">
        <v>568350</v>
      </c>
      <c r="K362" s="49"/>
      <c r="L362" s="46"/>
      <c r="M362" s="26" t="s">
        <v>1709</v>
      </c>
      <c r="N362" s="48"/>
      <c r="O362" s="36" t="s">
        <v>1213</v>
      </c>
      <c r="P362" s="65" t="s">
        <v>1206</v>
      </c>
      <c r="Q362" s="79" t="s">
        <v>1236</v>
      </c>
      <c r="R362" s="83">
        <v>352</v>
      </c>
      <c r="U362" s="29" t="s">
        <v>377</v>
      </c>
      <c r="X362" s="30"/>
    </row>
    <row r="363" spans="1:24" x14ac:dyDescent="0.25">
      <c r="A363" s="44" t="s">
        <v>435</v>
      </c>
      <c r="B363" s="45" t="s">
        <v>1187</v>
      </c>
      <c r="C363" s="46" t="s">
        <v>24</v>
      </c>
      <c r="D363" s="47">
        <v>3</v>
      </c>
      <c r="E363" s="47">
        <v>2</v>
      </c>
      <c r="F363" s="47">
        <v>0</v>
      </c>
      <c r="G363" s="47">
        <v>0</v>
      </c>
      <c r="H363" s="47">
        <v>5</v>
      </c>
      <c r="I363" s="48">
        <v>40000</v>
      </c>
      <c r="J363" s="48">
        <v>200000</v>
      </c>
      <c r="K363" s="49"/>
      <c r="L363" s="46"/>
      <c r="M363" s="26" t="s">
        <v>1709</v>
      </c>
      <c r="N363" s="48"/>
      <c r="O363" s="36" t="s">
        <v>1213</v>
      </c>
      <c r="P363" s="65" t="s">
        <v>1206</v>
      </c>
      <c r="Q363" s="79" t="s">
        <v>1236</v>
      </c>
      <c r="R363" s="83">
        <v>353</v>
      </c>
      <c r="U363" s="29"/>
      <c r="X363" s="30"/>
    </row>
    <row r="364" spans="1:24" x14ac:dyDescent="0.25">
      <c r="A364" s="44" t="s">
        <v>435</v>
      </c>
      <c r="B364" s="45" t="s">
        <v>1188</v>
      </c>
      <c r="C364" s="46" t="s">
        <v>24</v>
      </c>
      <c r="D364" s="47">
        <v>5</v>
      </c>
      <c r="E364" s="47">
        <v>10</v>
      </c>
      <c r="F364" s="47">
        <v>0</v>
      </c>
      <c r="G364" s="47">
        <v>0</v>
      </c>
      <c r="H364" s="47">
        <v>15</v>
      </c>
      <c r="I364" s="48">
        <v>1000</v>
      </c>
      <c r="J364" s="48">
        <v>15000</v>
      </c>
      <c r="K364" s="49"/>
      <c r="L364" s="46"/>
      <c r="M364" s="26" t="s">
        <v>1709</v>
      </c>
      <c r="N364" s="48"/>
      <c r="O364" s="36" t="s">
        <v>1213</v>
      </c>
      <c r="P364" s="65" t="s">
        <v>1206</v>
      </c>
      <c r="Q364" s="79" t="s">
        <v>1236</v>
      </c>
      <c r="R364" s="83">
        <v>354</v>
      </c>
      <c r="U364" s="29" t="s">
        <v>380</v>
      </c>
      <c r="X364" s="30"/>
    </row>
    <row r="365" spans="1:24" x14ac:dyDescent="0.25">
      <c r="A365" s="44" t="s">
        <v>435</v>
      </c>
      <c r="B365" s="45" t="s">
        <v>1189</v>
      </c>
      <c r="C365" s="46" t="s">
        <v>24</v>
      </c>
      <c r="D365" s="47">
        <v>1</v>
      </c>
      <c r="E365" s="47">
        <v>9</v>
      </c>
      <c r="F365" s="47">
        <v>0</v>
      </c>
      <c r="G365" s="47">
        <v>0</v>
      </c>
      <c r="H365" s="47">
        <v>10</v>
      </c>
      <c r="I365" s="48">
        <v>3000</v>
      </c>
      <c r="J365" s="48">
        <v>30000</v>
      </c>
      <c r="K365" s="49"/>
      <c r="L365" s="46"/>
      <c r="M365" s="26" t="s">
        <v>1709</v>
      </c>
      <c r="N365" s="48"/>
      <c r="O365" s="36" t="s">
        <v>1213</v>
      </c>
      <c r="P365" s="65" t="s">
        <v>1206</v>
      </c>
      <c r="Q365" s="79" t="s">
        <v>1236</v>
      </c>
      <c r="R365" s="83">
        <v>355</v>
      </c>
      <c r="U365" s="29" t="s">
        <v>382</v>
      </c>
      <c r="X365" s="30"/>
    </row>
    <row r="366" spans="1:24" x14ac:dyDescent="0.25">
      <c r="A366" s="44" t="s">
        <v>435</v>
      </c>
      <c r="B366" s="45" t="s">
        <v>1190</v>
      </c>
      <c r="C366" s="46" t="s">
        <v>24</v>
      </c>
      <c r="D366" s="47">
        <v>0</v>
      </c>
      <c r="E366" s="47">
        <v>50</v>
      </c>
      <c r="F366" s="47">
        <v>50</v>
      </c>
      <c r="G366" s="47">
        <v>0</v>
      </c>
      <c r="H366" s="47">
        <v>100</v>
      </c>
      <c r="I366" s="48">
        <v>1800</v>
      </c>
      <c r="J366" s="48">
        <v>180000</v>
      </c>
      <c r="K366" s="49"/>
      <c r="L366" s="46"/>
      <c r="M366" s="26" t="s">
        <v>1709</v>
      </c>
      <c r="N366" s="48"/>
      <c r="O366" s="36" t="s">
        <v>1213</v>
      </c>
      <c r="P366" s="65" t="s">
        <v>1206</v>
      </c>
      <c r="Q366" s="79" t="s">
        <v>1236</v>
      </c>
      <c r="R366" s="83">
        <v>356</v>
      </c>
      <c r="U366" s="29" t="s">
        <v>384</v>
      </c>
      <c r="X366" s="30"/>
    </row>
    <row r="367" spans="1:24" x14ac:dyDescent="0.25">
      <c r="A367" s="44" t="s">
        <v>435</v>
      </c>
      <c r="B367" s="45" t="s">
        <v>1191</v>
      </c>
      <c r="C367" s="46" t="s">
        <v>24</v>
      </c>
      <c r="D367" s="47">
        <v>0</v>
      </c>
      <c r="E367" s="47">
        <v>10</v>
      </c>
      <c r="F367" s="47">
        <v>0</v>
      </c>
      <c r="G367" s="47">
        <v>0</v>
      </c>
      <c r="H367" s="47">
        <v>10</v>
      </c>
      <c r="I367" s="48">
        <v>9000</v>
      </c>
      <c r="J367" s="48">
        <v>90000</v>
      </c>
      <c r="K367" s="49"/>
      <c r="L367" s="46"/>
      <c r="M367" s="26" t="s">
        <v>1709</v>
      </c>
      <c r="N367" s="48"/>
      <c r="O367" s="36" t="s">
        <v>1213</v>
      </c>
      <c r="P367" s="65" t="s">
        <v>1206</v>
      </c>
      <c r="Q367" s="79" t="s">
        <v>1236</v>
      </c>
      <c r="R367" s="83">
        <v>357</v>
      </c>
      <c r="U367" s="29" t="s">
        <v>386</v>
      </c>
      <c r="X367" s="30"/>
    </row>
    <row r="368" spans="1:24" x14ac:dyDescent="0.25">
      <c r="A368" s="44" t="s">
        <v>435</v>
      </c>
      <c r="B368" s="45" t="s">
        <v>1192</v>
      </c>
      <c r="C368" s="46" t="s">
        <v>24</v>
      </c>
      <c r="D368" s="47">
        <v>50</v>
      </c>
      <c r="E368" s="47">
        <v>50</v>
      </c>
      <c r="F368" s="47">
        <v>50</v>
      </c>
      <c r="G368" s="47">
        <v>25</v>
      </c>
      <c r="H368" s="47">
        <v>175</v>
      </c>
      <c r="I368" s="48">
        <v>4500</v>
      </c>
      <c r="J368" s="48">
        <v>787500</v>
      </c>
      <c r="K368" s="49"/>
      <c r="L368" s="46"/>
      <c r="M368" s="26" t="s">
        <v>1709</v>
      </c>
      <c r="N368" s="48"/>
      <c r="O368" s="36" t="s">
        <v>1213</v>
      </c>
      <c r="P368" s="65" t="s">
        <v>1206</v>
      </c>
      <c r="Q368" s="79" t="s">
        <v>1236</v>
      </c>
      <c r="R368" s="83">
        <v>358</v>
      </c>
      <c r="U368" s="29" t="s">
        <v>388</v>
      </c>
      <c r="X368" s="30"/>
    </row>
    <row r="369" spans="1:24" x14ac:dyDescent="0.25">
      <c r="A369" s="44" t="s">
        <v>435</v>
      </c>
      <c r="B369" s="45" t="s">
        <v>1193</v>
      </c>
      <c r="C369" s="46" t="s">
        <v>24</v>
      </c>
      <c r="D369" s="47">
        <v>0</v>
      </c>
      <c r="E369" s="47">
        <v>2</v>
      </c>
      <c r="F369" s="47">
        <v>0</v>
      </c>
      <c r="G369" s="47">
        <v>0</v>
      </c>
      <c r="H369" s="47">
        <v>2</v>
      </c>
      <c r="I369" s="48">
        <v>300000</v>
      </c>
      <c r="J369" s="48">
        <v>600000</v>
      </c>
      <c r="K369" s="49"/>
      <c r="L369" s="46"/>
      <c r="M369" s="26" t="s">
        <v>1709</v>
      </c>
      <c r="N369" s="48"/>
      <c r="O369" s="36" t="s">
        <v>1213</v>
      </c>
      <c r="P369" s="65" t="s">
        <v>1206</v>
      </c>
      <c r="Q369" s="79" t="s">
        <v>1231</v>
      </c>
      <c r="R369" s="83">
        <v>359</v>
      </c>
      <c r="U369" s="29" t="s">
        <v>390</v>
      </c>
      <c r="X369" s="30"/>
    </row>
    <row r="370" spans="1:24" x14ac:dyDescent="0.25">
      <c r="A370" s="44" t="s">
        <v>566</v>
      </c>
      <c r="B370" s="45" t="s">
        <v>1135</v>
      </c>
      <c r="C370" s="46" t="s">
        <v>1132</v>
      </c>
      <c r="D370" s="47">
        <v>0</v>
      </c>
      <c r="E370" s="47">
        <v>1</v>
      </c>
      <c r="F370" s="47">
        <v>3</v>
      </c>
      <c r="G370" s="47">
        <v>3</v>
      </c>
      <c r="H370" s="47">
        <v>7</v>
      </c>
      <c r="I370" s="48">
        <v>50000</v>
      </c>
      <c r="J370" s="48">
        <v>350000</v>
      </c>
      <c r="K370" s="49"/>
      <c r="L370" s="46" t="s">
        <v>35</v>
      </c>
      <c r="M370" s="26" t="s">
        <v>1709</v>
      </c>
      <c r="N370" s="48"/>
      <c r="O370" s="37" t="s">
        <v>1213</v>
      </c>
      <c r="P370" s="65"/>
      <c r="Q370" s="79" t="s">
        <v>1236</v>
      </c>
      <c r="R370" s="83">
        <v>360</v>
      </c>
      <c r="U370" s="29" t="s">
        <v>391</v>
      </c>
      <c r="X370" s="30"/>
    </row>
    <row r="371" spans="1:24" x14ac:dyDescent="0.25">
      <c r="A371" s="44" t="s">
        <v>566</v>
      </c>
      <c r="B371" s="45" t="s">
        <v>1136</v>
      </c>
      <c r="C371" s="46" t="s">
        <v>1132</v>
      </c>
      <c r="D371" s="47">
        <v>2</v>
      </c>
      <c r="E371" s="47">
        <v>6</v>
      </c>
      <c r="F371" s="47">
        <v>6</v>
      </c>
      <c r="G371" s="47">
        <v>6</v>
      </c>
      <c r="H371" s="47">
        <v>20</v>
      </c>
      <c r="I371" s="48">
        <v>2000</v>
      </c>
      <c r="J371" s="48">
        <v>40000</v>
      </c>
      <c r="K371" s="49"/>
      <c r="L371" s="46" t="s">
        <v>35</v>
      </c>
      <c r="M371" s="26" t="s">
        <v>1709</v>
      </c>
      <c r="N371" s="48"/>
      <c r="O371" s="37" t="s">
        <v>1213</v>
      </c>
      <c r="P371" s="65"/>
      <c r="Q371" s="79" t="s">
        <v>1236</v>
      </c>
      <c r="R371" s="83">
        <v>361</v>
      </c>
      <c r="U371" s="29" t="s">
        <v>393</v>
      </c>
      <c r="X371" s="30"/>
    </row>
    <row r="372" spans="1:24" x14ac:dyDescent="0.25">
      <c r="A372" s="44" t="s">
        <v>566</v>
      </c>
      <c r="B372" s="45" t="s">
        <v>1137</v>
      </c>
      <c r="C372" s="46" t="s">
        <v>24</v>
      </c>
      <c r="D372" s="47">
        <v>44</v>
      </c>
      <c r="E372" s="47">
        <v>44</v>
      </c>
      <c r="F372" s="47">
        <v>44</v>
      </c>
      <c r="G372" s="47">
        <v>43</v>
      </c>
      <c r="H372" s="47">
        <v>175</v>
      </c>
      <c r="I372" s="48">
        <v>5000</v>
      </c>
      <c r="J372" s="48">
        <v>875000</v>
      </c>
      <c r="K372" s="49"/>
      <c r="L372" s="46" t="s">
        <v>35</v>
      </c>
      <c r="M372" s="26" t="s">
        <v>1709</v>
      </c>
      <c r="N372" s="48"/>
      <c r="O372" s="37" t="s">
        <v>1213</v>
      </c>
      <c r="P372" s="65"/>
      <c r="Q372" s="79" t="s">
        <v>1236</v>
      </c>
      <c r="R372" s="83">
        <v>362</v>
      </c>
      <c r="U372" s="29" t="s">
        <v>395</v>
      </c>
      <c r="X372" s="30"/>
    </row>
    <row r="373" spans="1:24" x14ac:dyDescent="0.25">
      <c r="A373" s="44" t="s">
        <v>566</v>
      </c>
      <c r="B373" s="45" t="s">
        <v>1138</v>
      </c>
      <c r="C373" s="46" t="s">
        <v>1132</v>
      </c>
      <c r="D373" s="47">
        <v>88</v>
      </c>
      <c r="E373" s="47">
        <v>220</v>
      </c>
      <c r="F373" s="47">
        <v>352</v>
      </c>
      <c r="G373" s="47">
        <v>482</v>
      </c>
      <c r="H373" s="47">
        <v>1142</v>
      </c>
      <c r="I373" s="48">
        <v>1600</v>
      </c>
      <c r="J373" s="48">
        <v>1827200</v>
      </c>
      <c r="K373" s="49"/>
      <c r="L373" s="46" t="s">
        <v>35</v>
      </c>
      <c r="M373" s="26" t="s">
        <v>1709</v>
      </c>
      <c r="N373" s="48"/>
      <c r="O373" s="37" t="s">
        <v>1213</v>
      </c>
      <c r="P373" s="65"/>
      <c r="Q373" s="79" t="s">
        <v>1236</v>
      </c>
      <c r="R373" s="83">
        <v>363</v>
      </c>
      <c r="U373" s="29" t="s">
        <v>397</v>
      </c>
    </row>
    <row r="374" spans="1:24" x14ac:dyDescent="0.25">
      <c r="A374" s="44" t="s">
        <v>566</v>
      </c>
      <c r="B374" s="45" t="s">
        <v>1139</v>
      </c>
      <c r="C374" s="46" t="s">
        <v>1132</v>
      </c>
      <c r="D374" s="47">
        <v>2</v>
      </c>
      <c r="E374" s="47">
        <v>3</v>
      </c>
      <c r="F374" s="47">
        <v>3</v>
      </c>
      <c r="G374" s="47">
        <v>3</v>
      </c>
      <c r="H374" s="47">
        <v>11</v>
      </c>
      <c r="I374" s="48">
        <v>5000</v>
      </c>
      <c r="J374" s="48">
        <v>55000</v>
      </c>
      <c r="K374" s="49"/>
      <c r="L374" s="46" t="s">
        <v>35</v>
      </c>
      <c r="M374" s="26" t="s">
        <v>1709</v>
      </c>
      <c r="N374" s="48"/>
      <c r="O374" s="37" t="s">
        <v>1213</v>
      </c>
      <c r="P374" s="65"/>
      <c r="Q374" s="79" t="s">
        <v>1236</v>
      </c>
      <c r="R374" s="83">
        <v>364</v>
      </c>
      <c r="U374" s="29" t="s">
        <v>399</v>
      </c>
    </row>
    <row r="375" spans="1:24" x14ac:dyDescent="0.25">
      <c r="A375" s="44" t="s">
        <v>566</v>
      </c>
      <c r="B375" s="45" t="s">
        <v>1140</v>
      </c>
      <c r="C375" s="46" t="s">
        <v>1132</v>
      </c>
      <c r="D375" s="47">
        <v>200</v>
      </c>
      <c r="E375" s="47">
        <v>500</v>
      </c>
      <c r="F375" s="47">
        <v>800</v>
      </c>
      <c r="G375" s="47">
        <v>1000</v>
      </c>
      <c r="H375" s="47">
        <v>2500</v>
      </c>
      <c r="I375" s="48">
        <v>1800</v>
      </c>
      <c r="J375" s="48">
        <v>4500000</v>
      </c>
      <c r="K375" s="49"/>
      <c r="L375" s="46" t="s">
        <v>35</v>
      </c>
      <c r="M375" s="26" t="s">
        <v>1709</v>
      </c>
      <c r="N375" s="48"/>
      <c r="O375" s="37" t="s">
        <v>1213</v>
      </c>
      <c r="P375" s="65"/>
      <c r="Q375" s="79" t="s">
        <v>1236</v>
      </c>
      <c r="R375" s="83">
        <v>365</v>
      </c>
      <c r="U375" s="29" t="s">
        <v>401</v>
      </c>
    </row>
    <row r="376" spans="1:24" x14ac:dyDescent="0.25">
      <c r="A376" s="44" t="s">
        <v>568</v>
      </c>
      <c r="B376" s="30" t="s">
        <v>1028</v>
      </c>
      <c r="C376" s="37" t="s">
        <v>24</v>
      </c>
      <c r="D376" s="31">
        <f>ROUND(Tabla13[[#This Row],[CANTIDAD TOTAL]]/4,0)</f>
        <v>25</v>
      </c>
      <c r="E376" s="31">
        <f>ROUND(Tabla13[[#This Row],[CANTIDAD TOTAL]]/4,0)</f>
        <v>25</v>
      </c>
      <c r="F376" s="31">
        <f>ROUND(Tabla13[[#This Row],[CANTIDAD TOTAL]]/4,0)</f>
        <v>25</v>
      </c>
      <c r="G376" s="31">
        <f>Tabla13[[#This Row],[CANTIDAD TOTAL]]-Tabla13[[#This Row],[PRIMER TRIMESTRE]]-Tabla13[[#This Row],[SEGUNDO TRIMESTRE]]-Tabla13[[#This Row],[TERCER TRIMESTRE]]</f>
        <v>25</v>
      </c>
      <c r="H376" s="31">
        <v>100</v>
      </c>
      <c r="I376" s="32">
        <v>9791.1299999999992</v>
      </c>
      <c r="J376" s="32">
        <f>Tabla13[[#This Row],[CANTIDAD TOTAL]]*Tabla13[[#This Row],[PRECIO UNITARIO ESTIMADO]]</f>
        <v>979112.99999999988</v>
      </c>
      <c r="K376" s="40"/>
      <c r="L376" s="37" t="s">
        <v>35</v>
      </c>
      <c r="M376" s="26" t="s">
        <v>1709</v>
      </c>
      <c r="N376" s="32"/>
      <c r="O376" s="37" t="s">
        <v>1213</v>
      </c>
      <c r="P376" s="65"/>
      <c r="Q376" s="79" t="s">
        <v>1229</v>
      </c>
      <c r="R376" s="83">
        <v>366</v>
      </c>
      <c r="U376" s="29" t="s">
        <v>402</v>
      </c>
    </row>
    <row r="377" spans="1:24" x14ac:dyDescent="0.25">
      <c r="A377" s="44" t="s">
        <v>568</v>
      </c>
      <c r="B377" s="30" t="s">
        <v>1029</v>
      </c>
      <c r="C377" s="37" t="s">
        <v>24</v>
      </c>
      <c r="D377" s="31">
        <f>ROUND(Tabla13[[#This Row],[CANTIDAD TOTAL]]/4,0)</f>
        <v>13</v>
      </c>
      <c r="E377" s="31">
        <f>ROUND(Tabla13[[#This Row],[CANTIDAD TOTAL]]/4,0)</f>
        <v>13</v>
      </c>
      <c r="F377" s="31">
        <f>ROUND(Tabla13[[#This Row],[CANTIDAD TOTAL]]/4,0)</f>
        <v>13</v>
      </c>
      <c r="G377" s="31">
        <f>Tabla13[[#This Row],[CANTIDAD TOTAL]]-Tabla13[[#This Row],[PRIMER TRIMESTRE]]-Tabla13[[#This Row],[SEGUNDO TRIMESTRE]]-Tabla13[[#This Row],[TERCER TRIMESTRE]]</f>
        <v>11</v>
      </c>
      <c r="H377" s="31">
        <v>50</v>
      </c>
      <c r="I377" s="32">
        <v>135.72</v>
      </c>
      <c r="J377" s="32">
        <f>Tabla13[[#This Row],[CANTIDAD TOTAL]]*Tabla13[[#This Row],[PRECIO UNITARIO ESTIMADO]]</f>
        <v>6786</v>
      </c>
      <c r="K377" s="40"/>
      <c r="L377" s="37" t="s">
        <v>35</v>
      </c>
      <c r="M377" s="26" t="s">
        <v>1709</v>
      </c>
      <c r="N377" s="32"/>
      <c r="O377" s="37" t="s">
        <v>1213</v>
      </c>
      <c r="P377" s="65"/>
      <c r="Q377" s="79" t="s">
        <v>1229</v>
      </c>
      <c r="R377" s="83">
        <v>367</v>
      </c>
      <c r="U377" s="29" t="s">
        <v>404</v>
      </c>
    </row>
    <row r="378" spans="1:24" x14ac:dyDescent="0.25">
      <c r="A378" s="44" t="s">
        <v>568</v>
      </c>
      <c r="B378" s="30" t="s">
        <v>1030</v>
      </c>
      <c r="C378" s="37" t="s">
        <v>24</v>
      </c>
      <c r="D378" s="31">
        <f>ROUND(Tabla13[[#This Row],[CANTIDAD TOTAL]]/4,0)</f>
        <v>25</v>
      </c>
      <c r="E378" s="31">
        <f>ROUND(Tabla13[[#This Row],[CANTIDAD TOTAL]]/4,0)</f>
        <v>25</v>
      </c>
      <c r="F378" s="31">
        <f>ROUND(Tabla13[[#This Row],[CANTIDAD TOTAL]]/4,0)</f>
        <v>25</v>
      </c>
      <c r="G378" s="31">
        <f>Tabla13[[#This Row],[CANTIDAD TOTAL]]-Tabla13[[#This Row],[PRIMER TRIMESTRE]]-Tabla13[[#This Row],[SEGUNDO TRIMESTRE]]-Tabla13[[#This Row],[TERCER TRIMESTRE]]</f>
        <v>25</v>
      </c>
      <c r="H378" s="31">
        <v>100</v>
      </c>
      <c r="I378" s="32">
        <v>46.5</v>
      </c>
      <c r="J378" s="32">
        <f>Tabla13[[#This Row],[CANTIDAD TOTAL]]*Tabla13[[#This Row],[PRECIO UNITARIO ESTIMADO]]</f>
        <v>4650</v>
      </c>
      <c r="K378" s="40"/>
      <c r="L378" s="37" t="s">
        <v>35</v>
      </c>
      <c r="M378" s="26" t="s">
        <v>1709</v>
      </c>
      <c r="N378" s="32"/>
      <c r="O378" s="37" t="s">
        <v>1213</v>
      </c>
      <c r="P378" s="65"/>
      <c r="Q378" s="79" t="s">
        <v>1229</v>
      </c>
      <c r="R378" s="83">
        <v>368</v>
      </c>
      <c r="U378" s="29" t="s">
        <v>406</v>
      </c>
    </row>
    <row r="379" spans="1:24" x14ac:dyDescent="0.25">
      <c r="A379" s="44" t="s">
        <v>568</v>
      </c>
      <c r="B379" s="30" t="s">
        <v>1031</v>
      </c>
      <c r="C379" s="37" t="s">
        <v>24</v>
      </c>
      <c r="D379" s="31">
        <f>ROUND(Tabla13[[#This Row],[CANTIDAD TOTAL]]/4,0)</f>
        <v>25</v>
      </c>
      <c r="E379" s="31">
        <f>ROUND(Tabla13[[#This Row],[CANTIDAD TOTAL]]/4,0)</f>
        <v>25</v>
      </c>
      <c r="F379" s="31">
        <f>ROUND(Tabla13[[#This Row],[CANTIDAD TOTAL]]/4,0)</f>
        <v>25</v>
      </c>
      <c r="G379" s="31">
        <f>Tabla13[[#This Row],[CANTIDAD TOTAL]]-Tabla13[[#This Row],[PRIMER TRIMESTRE]]-Tabla13[[#This Row],[SEGUNDO TRIMESTRE]]-Tabla13[[#This Row],[TERCER TRIMESTRE]]</f>
        <v>25</v>
      </c>
      <c r="H379" s="31">
        <v>100</v>
      </c>
      <c r="I379" s="32">
        <v>92.8</v>
      </c>
      <c r="J379" s="32">
        <f>Tabla13[[#This Row],[CANTIDAD TOTAL]]*Tabla13[[#This Row],[PRECIO UNITARIO ESTIMADO]]</f>
        <v>9280</v>
      </c>
      <c r="K379" s="40"/>
      <c r="L379" s="37" t="s">
        <v>35</v>
      </c>
      <c r="M379" s="26" t="s">
        <v>1709</v>
      </c>
      <c r="N379" s="32"/>
      <c r="O379" s="37" t="s">
        <v>1213</v>
      </c>
      <c r="P379" s="65"/>
      <c r="Q379" s="79" t="s">
        <v>1229</v>
      </c>
      <c r="R379" s="83">
        <v>369</v>
      </c>
      <c r="U379" s="29" t="s">
        <v>408</v>
      </c>
    </row>
    <row r="380" spans="1:24" x14ac:dyDescent="0.25">
      <c r="A380" s="44" t="s">
        <v>568</v>
      </c>
      <c r="B380" s="30" t="s">
        <v>1032</v>
      </c>
      <c r="C380" s="37" t="s">
        <v>24</v>
      </c>
      <c r="D380" s="31">
        <f>ROUND(Tabla13[[#This Row],[CANTIDAD TOTAL]]/4,0)</f>
        <v>13</v>
      </c>
      <c r="E380" s="31">
        <f>ROUND(Tabla13[[#This Row],[CANTIDAD TOTAL]]/4,0)</f>
        <v>13</v>
      </c>
      <c r="F380" s="31">
        <f>ROUND(Tabla13[[#This Row],[CANTIDAD TOTAL]]/4,0)</f>
        <v>13</v>
      </c>
      <c r="G380" s="31">
        <f>Tabla13[[#This Row],[CANTIDAD TOTAL]]-Tabla13[[#This Row],[PRIMER TRIMESTRE]]-Tabla13[[#This Row],[SEGUNDO TRIMESTRE]]-Tabla13[[#This Row],[TERCER TRIMESTRE]]</f>
        <v>11</v>
      </c>
      <c r="H380" s="31">
        <v>50</v>
      </c>
      <c r="I380" s="32">
        <v>92.8</v>
      </c>
      <c r="J380" s="32">
        <f>Tabla13[[#This Row],[CANTIDAD TOTAL]]*Tabla13[[#This Row],[PRECIO UNITARIO ESTIMADO]]</f>
        <v>4640</v>
      </c>
      <c r="K380" s="40"/>
      <c r="L380" s="37" t="s">
        <v>35</v>
      </c>
      <c r="M380" s="26" t="s">
        <v>1709</v>
      </c>
      <c r="N380" s="32"/>
      <c r="O380" s="37" t="s">
        <v>1213</v>
      </c>
      <c r="P380" s="65"/>
      <c r="Q380" s="79" t="s">
        <v>1229</v>
      </c>
      <c r="R380" s="83">
        <v>370</v>
      </c>
      <c r="U380" s="29" t="s">
        <v>410</v>
      </c>
    </row>
    <row r="381" spans="1:24" x14ac:dyDescent="0.25">
      <c r="A381" s="44" t="s">
        <v>568</v>
      </c>
      <c r="B381" s="30" t="s">
        <v>1033</v>
      </c>
      <c r="C381" s="37" t="s">
        <v>24</v>
      </c>
      <c r="D381" s="31">
        <f>ROUND(Tabla13[[#This Row],[CANTIDAD TOTAL]]/4,0)</f>
        <v>125</v>
      </c>
      <c r="E381" s="31">
        <f>ROUND(Tabla13[[#This Row],[CANTIDAD TOTAL]]/4,0)</f>
        <v>125</v>
      </c>
      <c r="F381" s="31">
        <f>ROUND(Tabla13[[#This Row],[CANTIDAD TOTAL]]/4,0)</f>
        <v>125</v>
      </c>
      <c r="G381" s="31">
        <f>Tabla13[[#This Row],[CANTIDAD TOTAL]]-Tabla13[[#This Row],[PRIMER TRIMESTRE]]-Tabla13[[#This Row],[SEGUNDO TRIMESTRE]]-Tabla13[[#This Row],[TERCER TRIMESTRE]]</f>
        <v>125</v>
      </c>
      <c r="H381" s="31">
        <v>500</v>
      </c>
      <c r="I381" s="32">
        <v>476.64</v>
      </c>
      <c r="J381" s="32">
        <f>Tabla13[[#This Row],[CANTIDAD TOTAL]]*Tabla13[[#This Row],[PRECIO UNITARIO ESTIMADO]]</f>
        <v>238320</v>
      </c>
      <c r="K381" s="40"/>
      <c r="L381" s="37" t="s">
        <v>35</v>
      </c>
      <c r="M381" s="26" t="s">
        <v>1709</v>
      </c>
      <c r="N381" s="32"/>
      <c r="O381" s="37" t="s">
        <v>1213</v>
      </c>
      <c r="P381" s="65"/>
      <c r="Q381" s="79" t="s">
        <v>1229</v>
      </c>
      <c r="R381" s="83">
        <v>371</v>
      </c>
      <c r="U381" s="29" t="s">
        <v>411</v>
      </c>
    </row>
    <row r="382" spans="1:24" x14ac:dyDescent="0.25">
      <c r="A382" s="44" t="s">
        <v>568</v>
      </c>
      <c r="B382" s="30" t="s">
        <v>1034</v>
      </c>
      <c r="C382" s="37" t="s">
        <v>24</v>
      </c>
      <c r="D382" s="31">
        <f>ROUND(Tabla13[[#This Row],[CANTIDAD TOTAL]]/4,0)</f>
        <v>50</v>
      </c>
      <c r="E382" s="31">
        <f>ROUND(Tabla13[[#This Row],[CANTIDAD TOTAL]]/4,0)</f>
        <v>50</v>
      </c>
      <c r="F382" s="31">
        <f>ROUND(Tabla13[[#This Row],[CANTIDAD TOTAL]]/4,0)</f>
        <v>50</v>
      </c>
      <c r="G382" s="31">
        <f>Tabla13[[#This Row],[CANTIDAD TOTAL]]-Tabla13[[#This Row],[PRIMER TRIMESTRE]]-Tabla13[[#This Row],[SEGUNDO TRIMESTRE]]-Tabla13[[#This Row],[TERCER TRIMESTRE]]</f>
        <v>50</v>
      </c>
      <c r="H382" s="31">
        <v>200</v>
      </c>
      <c r="I382" s="32">
        <v>53</v>
      </c>
      <c r="J382" s="32">
        <f>Tabla13[[#This Row],[CANTIDAD TOTAL]]*Tabla13[[#This Row],[PRECIO UNITARIO ESTIMADO]]</f>
        <v>10600</v>
      </c>
      <c r="K382" s="40"/>
      <c r="L382" s="37" t="s">
        <v>35</v>
      </c>
      <c r="M382" s="26" t="s">
        <v>1709</v>
      </c>
      <c r="N382" s="32"/>
      <c r="O382" s="37" t="s">
        <v>1213</v>
      </c>
      <c r="P382" s="65"/>
      <c r="Q382" s="79" t="s">
        <v>1229</v>
      </c>
      <c r="R382" s="83">
        <v>372</v>
      </c>
      <c r="U382" s="29" t="s">
        <v>412</v>
      </c>
    </row>
    <row r="383" spans="1:24" x14ac:dyDescent="0.25">
      <c r="A383" s="44" t="s">
        <v>568</v>
      </c>
      <c r="B383" s="30" t="s">
        <v>1035</v>
      </c>
      <c r="C383" s="37" t="s">
        <v>24</v>
      </c>
      <c r="D383" s="31">
        <f>ROUND(Tabla13[[#This Row],[CANTIDAD TOTAL]]/4,0)</f>
        <v>38</v>
      </c>
      <c r="E383" s="31">
        <f>ROUND(Tabla13[[#This Row],[CANTIDAD TOTAL]]/4,0)</f>
        <v>38</v>
      </c>
      <c r="F383" s="31">
        <f>ROUND(Tabla13[[#This Row],[CANTIDAD TOTAL]]/4,0)</f>
        <v>38</v>
      </c>
      <c r="G383" s="31">
        <f>Tabla13[[#This Row],[CANTIDAD TOTAL]]-Tabla13[[#This Row],[PRIMER TRIMESTRE]]-Tabla13[[#This Row],[SEGUNDO TRIMESTRE]]-Tabla13[[#This Row],[TERCER TRIMESTRE]]</f>
        <v>36</v>
      </c>
      <c r="H383" s="31">
        <v>150</v>
      </c>
      <c r="I383" s="32">
        <v>4525.9399999999996</v>
      </c>
      <c r="J383" s="32">
        <f>Tabla13[[#This Row],[CANTIDAD TOTAL]]*Tabla13[[#This Row],[PRECIO UNITARIO ESTIMADO]]</f>
        <v>678890.99999999988</v>
      </c>
      <c r="K383" s="40"/>
      <c r="L383" s="37" t="s">
        <v>35</v>
      </c>
      <c r="M383" s="26" t="s">
        <v>1709</v>
      </c>
      <c r="N383" s="32"/>
      <c r="O383" s="37" t="s">
        <v>1213</v>
      </c>
      <c r="P383" s="65"/>
      <c r="Q383" s="79" t="s">
        <v>1229</v>
      </c>
      <c r="R383" s="83">
        <v>373</v>
      </c>
      <c r="U383" s="29" t="s">
        <v>414</v>
      </c>
    </row>
    <row r="384" spans="1:24" x14ac:dyDescent="0.25">
      <c r="A384" s="44" t="s">
        <v>568</v>
      </c>
      <c r="B384" s="30" t="s">
        <v>1036</v>
      </c>
      <c r="C384" s="37" t="s">
        <v>24</v>
      </c>
      <c r="D384" s="31">
        <f>ROUND(Tabla13[[#This Row],[CANTIDAD TOTAL]]/4,0)</f>
        <v>125</v>
      </c>
      <c r="E384" s="31">
        <f>ROUND(Tabla13[[#This Row],[CANTIDAD TOTAL]]/4,0)</f>
        <v>125</v>
      </c>
      <c r="F384" s="31">
        <f>ROUND(Tabla13[[#This Row],[CANTIDAD TOTAL]]/4,0)</f>
        <v>125</v>
      </c>
      <c r="G384" s="31">
        <f>Tabla13[[#This Row],[CANTIDAD TOTAL]]-Tabla13[[#This Row],[PRIMER TRIMESTRE]]-Tabla13[[#This Row],[SEGUNDO TRIMESTRE]]-Tabla13[[#This Row],[TERCER TRIMESTRE]]</f>
        <v>125</v>
      </c>
      <c r="H384" s="31">
        <v>500</v>
      </c>
      <c r="I384" s="32">
        <v>4500</v>
      </c>
      <c r="J384" s="32">
        <f>Tabla13[[#This Row],[CANTIDAD TOTAL]]*Tabla13[[#This Row],[PRECIO UNITARIO ESTIMADO]]</f>
        <v>2250000</v>
      </c>
      <c r="K384" s="40"/>
      <c r="L384" s="37" t="s">
        <v>35</v>
      </c>
      <c r="M384" s="26" t="s">
        <v>1709</v>
      </c>
      <c r="N384" s="32"/>
      <c r="O384" s="37" t="s">
        <v>1213</v>
      </c>
      <c r="P384" s="65"/>
      <c r="Q384" s="79" t="s">
        <v>1229</v>
      </c>
      <c r="R384" s="83">
        <v>374</v>
      </c>
      <c r="U384" s="29" t="s">
        <v>416</v>
      </c>
    </row>
    <row r="385" spans="1:21" x14ac:dyDescent="0.25">
      <c r="A385" s="44" t="s">
        <v>568</v>
      </c>
      <c r="B385" s="30" t="s">
        <v>1037</v>
      </c>
      <c r="C385" s="37" t="s">
        <v>24</v>
      </c>
      <c r="D385" s="31">
        <f>ROUND(Tabla13[[#This Row],[CANTIDAD TOTAL]]/4,0)</f>
        <v>163</v>
      </c>
      <c r="E385" s="31">
        <f>ROUND(Tabla13[[#This Row],[CANTIDAD TOTAL]]/4,0)</f>
        <v>163</v>
      </c>
      <c r="F385" s="31">
        <f>ROUND(Tabla13[[#This Row],[CANTIDAD TOTAL]]/4,0)</f>
        <v>163</v>
      </c>
      <c r="G385" s="31">
        <f>Tabla13[[#This Row],[CANTIDAD TOTAL]]-Tabla13[[#This Row],[PRIMER TRIMESTRE]]-Tabla13[[#This Row],[SEGUNDO TRIMESTRE]]-Tabla13[[#This Row],[TERCER TRIMESTRE]]</f>
        <v>161</v>
      </c>
      <c r="H385" s="31">
        <v>650</v>
      </c>
      <c r="I385" s="32">
        <v>200</v>
      </c>
      <c r="J385" s="32">
        <f>Tabla13[[#This Row],[CANTIDAD TOTAL]]*Tabla13[[#This Row],[PRECIO UNITARIO ESTIMADO]]</f>
        <v>130000</v>
      </c>
      <c r="K385" s="40"/>
      <c r="L385" s="37" t="s">
        <v>35</v>
      </c>
      <c r="M385" s="26" t="s">
        <v>1709</v>
      </c>
      <c r="N385" s="32"/>
      <c r="O385" s="37" t="s">
        <v>1213</v>
      </c>
      <c r="P385" s="65"/>
      <c r="Q385" s="79" t="s">
        <v>1229</v>
      </c>
      <c r="R385" s="83">
        <v>375</v>
      </c>
      <c r="U385" s="29" t="s">
        <v>418</v>
      </c>
    </row>
    <row r="386" spans="1:21" x14ac:dyDescent="0.25">
      <c r="A386" s="44" t="s">
        <v>568</v>
      </c>
      <c r="B386" s="30" t="s">
        <v>1038</v>
      </c>
      <c r="C386" s="37" t="s">
        <v>24</v>
      </c>
      <c r="D386" s="31">
        <f>ROUND(Tabla13[[#This Row],[CANTIDAD TOTAL]]/4,0)</f>
        <v>63</v>
      </c>
      <c r="E386" s="31">
        <f>ROUND(Tabla13[[#This Row],[CANTIDAD TOTAL]]/4,0)</f>
        <v>63</v>
      </c>
      <c r="F386" s="31">
        <f>ROUND(Tabla13[[#This Row],[CANTIDAD TOTAL]]/4,0)</f>
        <v>63</v>
      </c>
      <c r="G386" s="31">
        <f>Tabla13[[#This Row],[CANTIDAD TOTAL]]-Tabla13[[#This Row],[PRIMER TRIMESTRE]]-Tabla13[[#This Row],[SEGUNDO TRIMESTRE]]-Tabla13[[#This Row],[TERCER TRIMESTRE]]</f>
        <v>61</v>
      </c>
      <c r="H386" s="31">
        <v>250</v>
      </c>
      <c r="I386" s="32">
        <v>770</v>
      </c>
      <c r="J386" s="32">
        <f>Tabla13[[#This Row],[CANTIDAD TOTAL]]*Tabla13[[#This Row],[PRECIO UNITARIO ESTIMADO]]</f>
        <v>192500</v>
      </c>
      <c r="K386" s="40"/>
      <c r="L386" s="37" t="s">
        <v>35</v>
      </c>
      <c r="M386" s="26" t="s">
        <v>1709</v>
      </c>
      <c r="N386" s="32"/>
      <c r="O386" s="37" t="s">
        <v>1213</v>
      </c>
      <c r="P386" s="65"/>
      <c r="Q386" s="79" t="s">
        <v>1229</v>
      </c>
      <c r="R386" s="83">
        <v>376</v>
      </c>
      <c r="U386" s="29" t="s">
        <v>420</v>
      </c>
    </row>
    <row r="387" spans="1:21" x14ac:dyDescent="0.25">
      <c r="A387" s="44" t="s">
        <v>568</v>
      </c>
      <c r="B387" s="30" t="s">
        <v>1039</v>
      </c>
      <c r="C387" s="37" t="s">
        <v>24</v>
      </c>
      <c r="D387" s="31">
        <f>ROUND(Tabla13[[#This Row],[CANTIDAD TOTAL]]/4,0)</f>
        <v>5</v>
      </c>
      <c r="E387" s="31">
        <f>ROUND(Tabla13[[#This Row],[CANTIDAD TOTAL]]/4,0)</f>
        <v>5</v>
      </c>
      <c r="F387" s="31">
        <f>ROUND(Tabla13[[#This Row],[CANTIDAD TOTAL]]/4,0)</f>
        <v>5</v>
      </c>
      <c r="G387" s="31">
        <f>Tabla13[[#This Row],[CANTIDAD TOTAL]]-Tabla13[[#This Row],[PRIMER TRIMESTRE]]-Tabla13[[#This Row],[SEGUNDO TRIMESTRE]]-Tabla13[[#This Row],[TERCER TRIMESTRE]]</f>
        <v>5</v>
      </c>
      <c r="H387" s="31">
        <v>20</v>
      </c>
      <c r="I387" s="32">
        <v>870</v>
      </c>
      <c r="J387" s="32">
        <f>Tabla13[[#This Row],[CANTIDAD TOTAL]]*Tabla13[[#This Row],[PRECIO UNITARIO ESTIMADO]]</f>
        <v>17400</v>
      </c>
      <c r="K387" s="40"/>
      <c r="L387" s="37" t="s">
        <v>35</v>
      </c>
      <c r="M387" s="26" t="s">
        <v>1709</v>
      </c>
      <c r="N387" s="32"/>
      <c r="O387" s="37" t="s">
        <v>1213</v>
      </c>
      <c r="P387" s="65"/>
      <c r="Q387" s="79" t="s">
        <v>1229</v>
      </c>
      <c r="R387" s="83">
        <v>377</v>
      </c>
      <c r="U387" s="29" t="s">
        <v>421</v>
      </c>
    </row>
    <row r="388" spans="1:21" x14ac:dyDescent="0.25">
      <c r="A388" s="44" t="s">
        <v>568</v>
      </c>
      <c r="B388" s="30" t="s">
        <v>1040</v>
      </c>
      <c r="C388" s="37" t="s">
        <v>24</v>
      </c>
      <c r="D388" s="31">
        <f>ROUND(Tabla13[[#This Row],[CANTIDAD TOTAL]]/4,0)</f>
        <v>200</v>
      </c>
      <c r="E388" s="31">
        <f>ROUND(Tabla13[[#This Row],[CANTIDAD TOTAL]]/4,0)</f>
        <v>200</v>
      </c>
      <c r="F388" s="31">
        <f>ROUND(Tabla13[[#This Row],[CANTIDAD TOTAL]]/4,0)</f>
        <v>200</v>
      </c>
      <c r="G388" s="31">
        <f>Tabla13[[#This Row],[CANTIDAD TOTAL]]-Tabla13[[#This Row],[PRIMER TRIMESTRE]]-Tabla13[[#This Row],[SEGUNDO TRIMESTRE]]-Tabla13[[#This Row],[TERCER TRIMESTRE]]</f>
        <v>200</v>
      </c>
      <c r="H388" s="31">
        <v>800</v>
      </c>
      <c r="I388" s="32">
        <v>610</v>
      </c>
      <c r="J388" s="32">
        <f>Tabla13[[#This Row],[CANTIDAD TOTAL]]*Tabla13[[#This Row],[PRECIO UNITARIO ESTIMADO]]</f>
        <v>488000</v>
      </c>
      <c r="K388" s="40"/>
      <c r="L388" s="37" t="s">
        <v>35</v>
      </c>
      <c r="M388" s="26" t="s">
        <v>1709</v>
      </c>
      <c r="N388" s="32"/>
      <c r="O388" s="37" t="s">
        <v>1213</v>
      </c>
      <c r="P388" s="65"/>
      <c r="Q388" s="79" t="s">
        <v>1229</v>
      </c>
      <c r="R388" s="83">
        <v>378</v>
      </c>
      <c r="U388" s="29" t="s">
        <v>422</v>
      </c>
    </row>
    <row r="389" spans="1:21" x14ac:dyDescent="0.25">
      <c r="A389" s="44" t="s">
        <v>568</v>
      </c>
      <c r="B389" s="30" t="s">
        <v>1041</v>
      </c>
      <c r="C389" s="37" t="s">
        <v>24</v>
      </c>
      <c r="D389" s="31">
        <f>ROUND(Tabla13[[#This Row],[CANTIDAD TOTAL]]/4,0)</f>
        <v>13</v>
      </c>
      <c r="E389" s="31">
        <f>ROUND(Tabla13[[#This Row],[CANTIDAD TOTAL]]/4,0)</f>
        <v>13</v>
      </c>
      <c r="F389" s="31">
        <f>ROUND(Tabla13[[#This Row],[CANTIDAD TOTAL]]/4,0)</f>
        <v>13</v>
      </c>
      <c r="G389" s="31">
        <f>Tabla13[[#This Row],[CANTIDAD TOTAL]]-Tabla13[[#This Row],[PRIMER TRIMESTRE]]-Tabla13[[#This Row],[SEGUNDO TRIMESTRE]]-Tabla13[[#This Row],[TERCER TRIMESTRE]]</f>
        <v>11</v>
      </c>
      <c r="H389" s="31">
        <v>50</v>
      </c>
      <c r="I389" s="32">
        <v>535.83000000000004</v>
      </c>
      <c r="J389" s="32">
        <f>Tabla13[[#This Row],[CANTIDAD TOTAL]]*Tabla13[[#This Row],[PRECIO UNITARIO ESTIMADO]]</f>
        <v>26791.500000000004</v>
      </c>
      <c r="K389" s="40"/>
      <c r="L389" s="37" t="s">
        <v>35</v>
      </c>
      <c r="M389" s="26" t="s">
        <v>1709</v>
      </c>
      <c r="N389" s="32"/>
      <c r="O389" s="37" t="s">
        <v>1213</v>
      </c>
      <c r="P389" s="65"/>
      <c r="Q389" s="79" t="s">
        <v>1229</v>
      </c>
      <c r="R389" s="83">
        <v>379</v>
      </c>
      <c r="U389" s="29" t="s">
        <v>423</v>
      </c>
    </row>
    <row r="390" spans="1:21" x14ac:dyDescent="0.25">
      <c r="A390" s="44" t="s">
        <v>568</v>
      </c>
      <c r="B390" s="30" t="s">
        <v>1042</v>
      </c>
      <c r="C390" s="37" t="s">
        <v>24</v>
      </c>
      <c r="D390" s="31">
        <f>ROUND(Tabla13[[#This Row],[CANTIDAD TOTAL]]/4,0)</f>
        <v>43</v>
      </c>
      <c r="E390" s="31">
        <f>ROUND(Tabla13[[#This Row],[CANTIDAD TOTAL]]/4,0)</f>
        <v>43</v>
      </c>
      <c r="F390" s="31">
        <f>ROUND(Tabla13[[#This Row],[CANTIDAD TOTAL]]/4,0)</f>
        <v>43</v>
      </c>
      <c r="G390" s="31">
        <f>Tabla13[[#This Row],[CANTIDAD TOTAL]]-Tabla13[[#This Row],[PRIMER TRIMESTRE]]-Tabla13[[#This Row],[SEGUNDO TRIMESTRE]]-Tabla13[[#This Row],[TERCER TRIMESTRE]]</f>
        <v>41</v>
      </c>
      <c r="H390" s="31">
        <v>170</v>
      </c>
      <c r="I390" s="32">
        <v>700</v>
      </c>
      <c r="J390" s="32">
        <f>Tabla13[[#This Row],[CANTIDAD TOTAL]]*Tabla13[[#This Row],[PRECIO UNITARIO ESTIMADO]]</f>
        <v>119000</v>
      </c>
      <c r="K390" s="40"/>
      <c r="L390" s="37" t="s">
        <v>35</v>
      </c>
      <c r="M390" s="26" t="s">
        <v>1709</v>
      </c>
      <c r="N390" s="32"/>
      <c r="O390" s="37" t="s">
        <v>1213</v>
      </c>
      <c r="P390" s="65"/>
      <c r="Q390" s="79" t="s">
        <v>1229</v>
      </c>
      <c r="R390" s="83">
        <v>380</v>
      </c>
      <c r="U390" s="29" t="s">
        <v>425</v>
      </c>
    </row>
    <row r="391" spans="1:21" x14ac:dyDescent="0.25">
      <c r="A391" s="44" t="s">
        <v>568</v>
      </c>
      <c r="B391" s="30" t="s">
        <v>1043</v>
      </c>
      <c r="C391" s="37" t="s">
        <v>24</v>
      </c>
      <c r="D391" s="31">
        <f>ROUND(Tabla13[[#This Row],[CANTIDAD TOTAL]]/4,0)</f>
        <v>13</v>
      </c>
      <c r="E391" s="31">
        <f>ROUND(Tabla13[[#This Row],[CANTIDAD TOTAL]]/4,0)</f>
        <v>13</v>
      </c>
      <c r="F391" s="31">
        <f>ROUND(Tabla13[[#This Row],[CANTIDAD TOTAL]]/4,0)</f>
        <v>13</v>
      </c>
      <c r="G391" s="31">
        <f>Tabla13[[#This Row],[CANTIDAD TOTAL]]-Tabla13[[#This Row],[PRIMER TRIMESTRE]]-Tabla13[[#This Row],[SEGUNDO TRIMESTRE]]-Tabla13[[#This Row],[TERCER TRIMESTRE]]</f>
        <v>11</v>
      </c>
      <c r="H391" s="31">
        <v>50</v>
      </c>
      <c r="I391" s="32">
        <v>928</v>
      </c>
      <c r="J391" s="32">
        <f>Tabla13[[#This Row],[CANTIDAD TOTAL]]*Tabla13[[#This Row],[PRECIO UNITARIO ESTIMADO]]</f>
        <v>46400</v>
      </c>
      <c r="K391" s="40"/>
      <c r="L391" s="37" t="s">
        <v>35</v>
      </c>
      <c r="M391" s="26" t="s">
        <v>1709</v>
      </c>
      <c r="N391" s="32"/>
      <c r="O391" s="37" t="s">
        <v>1213</v>
      </c>
      <c r="P391" s="65"/>
      <c r="Q391" s="79" t="s">
        <v>1229</v>
      </c>
      <c r="R391" s="83">
        <v>381</v>
      </c>
      <c r="U391" s="29" t="s">
        <v>427</v>
      </c>
    </row>
    <row r="392" spans="1:21" x14ac:dyDescent="0.25">
      <c r="A392" s="44" t="s">
        <v>568</v>
      </c>
      <c r="B392" s="30" t="s">
        <v>1044</v>
      </c>
      <c r="C392" s="37" t="s">
        <v>24</v>
      </c>
      <c r="D392" s="31">
        <f>ROUND(Tabla13[[#This Row],[CANTIDAD TOTAL]]/4,0)</f>
        <v>325</v>
      </c>
      <c r="E392" s="31">
        <f>ROUND(Tabla13[[#This Row],[CANTIDAD TOTAL]]/4,0)</f>
        <v>325</v>
      </c>
      <c r="F392" s="31">
        <f>ROUND(Tabla13[[#This Row],[CANTIDAD TOTAL]]/4,0)</f>
        <v>325</v>
      </c>
      <c r="G392" s="31">
        <f>Tabla13[[#This Row],[CANTIDAD TOTAL]]-Tabla13[[#This Row],[PRIMER TRIMESTRE]]-Tabla13[[#This Row],[SEGUNDO TRIMESTRE]]-Tabla13[[#This Row],[TERCER TRIMESTRE]]</f>
        <v>325</v>
      </c>
      <c r="H392" s="31">
        <v>1300</v>
      </c>
      <c r="I392" s="32">
        <v>610</v>
      </c>
      <c r="J392" s="32">
        <f>Tabla13[[#This Row],[CANTIDAD TOTAL]]*Tabla13[[#This Row],[PRECIO UNITARIO ESTIMADO]]</f>
        <v>793000</v>
      </c>
      <c r="K392" s="40"/>
      <c r="L392" s="37" t="s">
        <v>35</v>
      </c>
      <c r="M392" s="26" t="s">
        <v>1709</v>
      </c>
      <c r="N392" s="32"/>
      <c r="O392" s="37" t="s">
        <v>1213</v>
      </c>
      <c r="P392" s="65"/>
      <c r="Q392" s="79" t="s">
        <v>1229</v>
      </c>
      <c r="R392" s="83">
        <v>382</v>
      </c>
      <c r="U392" s="29"/>
    </row>
    <row r="393" spans="1:21" x14ac:dyDescent="0.25">
      <c r="A393" s="44" t="s">
        <v>568</v>
      </c>
      <c r="B393" s="30" t="s">
        <v>1045</v>
      </c>
      <c r="C393" s="37" t="s">
        <v>24</v>
      </c>
      <c r="D393" s="31">
        <f>ROUND(Tabla13[[#This Row],[CANTIDAD TOTAL]]/4,0)</f>
        <v>9</v>
      </c>
      <c r="E393" s="31">
        <f>ROUND(Tabla13[[#This Row],[CANTIDAD TOTAL]]/4,0)</f>
        <v>9</v>
      </c>
      <c r="F393" s="31">
        <f>ROUND(Tabla13[[#This Row],[CANTIDAD TOTAL]]/4,0)</f>
        <v>9</v>
      </c>
      <c r="G393" s="31">
        <f>Tabla13[[#This Row],[CANTIDAD TOTAL]]-Tabla13[[#This Row],[PRIMER TRIMESTRE]]-Tabla13[[#This Row],[SEGUNDO TRIMESTRE]]-Tabla13[[#This Row],[TERCER TRIMESTRE]]</f>
        <v>8</v>
      </c>
      <c r="H393" s="31">
        <v>35</v>
      </c>
      <c r="I393" s="32">
        <v>678.69</v>
      </c>
      <c r="J393" s="32">
        <f>Tabla13[[#This Row],[CANTIDAD TOTAL]]*Tabla13[[#This Row],[PRECIO UNITARIO ESTIMADO]]</f>
        <v>23754.15</v>
      </c>
      <c r="K393" s="40"/>
      <c r="L393" s="37" t="s">
        <v>35</v>
      </c>
      <c r="M393" s="26" t="s">
        <v>1709</v>
      </c>
      <c r="N393" s="32"/>
      <c r="O393" s="37" t="s">
        <v>1213</v>
      </c>
      <c r="P393" s="65"/>
      <c r="Q393" s="79" t="s">
        <v>1229</v>
      </c>
      <c r="R393" s="83">
        <v>383</v>
      </c>
      <c r="U393" s="29"/>
    </row>
    <row r="394" spans="1:21" x14ac:dyDescent="0.25">
      <c r="A394" s="44" t="s">
        <v>568</v>
      </c>
      <c r="B394" s="30" t="s">
        <v>1046</v>
      </c>
      <c r="C394" s="37" t="s">
        <v>24</v>
      </c>
      <c r="D394" s="31">
        <f>ROUND(Tabla13[[#This Row],[CANTIDAD TOTAL]]/4,0)</f>
        <v>3</v>
      </c>
      <c r="E394" s="31">
        <f>ROUND(Tabla13[[#This Row],[CANTIDAD TOTAL]]/4,0)</f>
        <v>3</v>
      </c>
      <c r="F394" s="31">
        <f>ROUND(Tabla13[[#This Row],[CANTIDAD TOTAL]]/4,0)</f>
        <v>3</v>
      </c>
      <c r="G394" s="31">
        <f>Tabla13[[#This Row],[CANTIDAD TOTAL]]-Tabla13[[#This Row],[PRIMER TRIMESTRE]]-Tabla13[[#This Row],[SEGUNDO TRIMESTRE]]-Tabla13[[#This Row],[TERCER TRIMESTRE]]</f>
        <v>1</v>
      </c>
      <c r="H394" s="31">
        <v>10</v>
      </c>
      <c r="I394" s="32">
        <v>1163.55</v>
      </c>
      <c r="J394" s="32">
        <f>Tabla13[[#This Row],[CANTIDAD TOTAL]]*Tabla13[[#This Row],[PRECIO UNITARIO ESTIMADO]]</f>
        <v>11635.5</v>
      </c>
      <c r="K394" s="40"/>
      <c r="L394" s="37" t="s">
        <v>35</v>
      </c>
      <c r="M394" s="26" t="s">
        <v>1709</v>
      </c>
      <c r="N394" s="32"/>
      <c r="O394" s="37" t="s">
        <v>1213</v>
      </c>
      <c r="P394" s="65"/>
      <c r="Q394" s="79" t="s">
        <v>1229</v>
      </c>
      <c r="R394" s="83">
        <v>384</v>
      </c>
      <c r="U394" s="29"/>
    </row>
    <row r="395" spans="1:21" x14ac:dyDescent="0.25">
      <c r="A395" s="44" t="s">
        <v>568</v>
      </c>
      <c r="B395" s="30" t="s">
        <v>1047</v>
      </c>
      <c r="C395" s="37" t="s">
        <v>24</v>
      </c>
      <c r="D395" s="31">
        <f>ROUND(Tabla13[[#This Row],[CANTIDAD TOTAL]]/4,0)</f>
        <v>4</v>
      </c>
      <c r="E395" s="31">
        <f>ROUND(Tabla13[[#This Row],[CANTIDAD TOTAL]]/4,0)</f>
        <v>4</v>
      </c>
      <c r="F395" s="31">
        <f>ROUND(Tabla13[[#This Row],[CANTIDAD TOTAL]]/4,0)</f>
        <v>4</v>
      </c>
      <c r="G395" s="31">
        <f>Tabla13[[#This Row],[CANTIDAD TOTAL]]-Tabla13[[#This Row],[PRIMER TRIMESTRE]]-Tabla13[[#This Row],[SEGUNDO TRIMESTRE]]-Tabla13[[#This Row],[TERCER TRIMESTRE]]</f>
        <v>4</v>
      </c>
      <c r="H395" s="31">
        <v>16</v>
      </c>
      <c r="I395" s="32">
        <v>126.44</v>
      </c>
      <c r="J395" s="32">
        <f>Tabla13[[#This Row],[CANTIDAD TOTAL]]*Tabla13[[#This Row],[PRECIO UNITARIO ESTIMADO]]</f>
        <v>2023.04</v>
      </c>
      <c r="K395" s="40"/>
      <c r="L395" s="37" t="s">
        <v>35</v>
      </c>
      <c r="M395" s="26" t="s">
        <v>1709</v>
      </c>
      <c r="N395" s="32"/>
      <c r="O395" s="37" t="s">
        <v>1213</v>
      </c>
      <c r="P395" s="65"/>
      <c r="Q395" s="79" t="s">
        <v>1229</v>
      </c>
      <c r="R395" s="83">
        <v>385</v>
      </c>
      <c r="U395" s="29"/>
    </row>
    <row r="396" spans="1:21" x14ac:dyDescent="0.25">
      <c r="A396" s="44" t="s">
        <v>568</v>
      </c>
      <c r="B396" s="30" t="s">
        <v>1048</v>
      </c>
      <c r="C396" s="37" t="s">
        <v>24</v>
      </c>
      <c r="D396" s="31">
        <f>ROUND(Tabla13[[#This Row],[CANTIDAD TOTAL]]/4,0)</f>
        <v>25</v>
      </c>
      <c r="E396" s="31">
        <f>ROUND(Tabla13[[#This Row],[CANTIDAD TOTAL]]/4,0)</f>
        <v>25</v>
      </c>
      <c r="F396" s="31">
        <f>ROUND(Tabla13[[#This Row],[CANTIDAD TOTAL]]/4,0)</f>
        <v>25</v>
      </c>
      <c r="G396" s="31">
        <f>Tabla13[[#This Row],[CANTIDAD TOTAL]]-Tabla13[[#This Row],[PRIMER TRIMESTRE]]-Tabla13[[#This Row],[SEGUNDO TRIMESTRE]]-Tabla13[[#This Row],[TERCER TRIMESTRE]]</f>
        <v>25</v>
      </c>
      <c r="H396" s="31">
        <v>100</v>
      </c>
      <c r="I396" s="32">
        <v>134.56</v>
      </c>
      <c r="J396" s="32">
        <f>Tabla13[[#This Row],[CANTIDAD TOTAL]]*Tabla13[[#This Row],[PRECIO UNITARIO ESTIMADO]]</f>
        <v>13456</v>
      </c>
      <c r="K396" s="40"/>
      <c r="L396" s="37" t="s">
        <v>35</v>
      </c>
      <c r="M396" s="26" t="s">
        <v>1709</v>
      </c>
      <c r="N396" s="32"/>
      <c r="O396" s="37" t="s">
        <v>1213</v>
      </c>
      <c r="P396" s="65"/>
      <c r="Q396" s="79" t="s">
        <v>1229</v>
      </c>
      <c r="R396" s="83">
        <v>386</v>
      </c>
      <c r="U396" s="29"/>
    </row>
    <row r="397" spans="1:21" x14ac:dyDescent="0.25">
      <c r="A397" s="44" t="s">
        <v>568</v>
      </c>
      <c r="B397" s="30" t="s">
        <v>1049</v>
      </c>
      <c r="C397" s="37" t="s">
        <v>24</v>
      </c>
      <c r="D397" s="31">
        <f>ROUND(Tabla13[[#This Row],[CANTIDAD TOTAL]]/4,0)</f>
        <v>100</v>
      </c>
      <c r="E397" s="31">
        <f>ROUND(Tabla13[[#This Row],[CANTIDAD TOTAL]]/4,0)</f>
        <v>100</v>
      </c>
      <c r="F397" s="31">
        <f>ROUND(Tabla13[[#This Row],[CANTIDAD TOTAL]]/4,0)</f>
        <v>100</v>
      </c>
      <c r="G397" s="31">
        <f>Tabla13[[#This Row],[CANTIDAD TOTAL]]-Tabla13[[#This Row],[PRIMER TRIMESTRE]]-Tabla13[[#This Row],[SEGUNDO TRIMESTRE]]-Tabla13[[#This Row],[TERCER TRIMESTRE]]</f>
        <v>100</v>
      </c>
      <c r="H397" s="31">
        <v>400</v>
      </c>
      <c r="I397" s="32">
        <v>328.02</v>
      </c>
      <c r="J397" s="32">
        <f>Tabla13[[#This Row],[CANTIDAD TOTAL]]*Tabla13[[#This Row],[PRECIO UNITARIO ESTIMADO]]</f>
        <v>131208</v>
      </c>
      <c r="K397" s="40"/>
      <c r="L397" s="37" t="s">
        <v>35</v>
      </c>
      <c r="M397" s="26" t="s">
        <v>1709</v>
      </c>
      <c r="N397" s="32"/>
      <c r="O397" s="37" t="s">
        <v>1213</v>
      </c>
      <c r="P397" s="65"/>
      <c r="Q397" s="79" t="s">
        <v>1229</v>
      </c>
      <c r="R397" s="83">
        <v>387</v>
      </c>
      <c r="U397" s="29"/>
    </row>
    <row r="398" spans="1:21" x14ac:dyDescent="0.25">
      <c r="A398" s="44" t="s">
        <v>568</v>
      </c>
      <c r="B398" s="30" t="s">
        <v>1050</v>
      </c>
      <c r="C398" s="37" t="s">
        <v>24</v>
      </c>
      <c r="D398" s="31">
        <f>ROUND(Tabla13[[#This Row],[CANTIDAD TOTAL]]/4,0)</f>
        <v>150</v>
      </c>
      <c r="E398" s="31">
        <f>ROUND(Tabla13[[#This Row],[CANTIDAD TOTAL]]/4,0)</f>
        <v>150</v>
      </c>
      <c r="F398" s="31">
        <f>ROUND(Tabla13[[#This Row],[CANTIDAD TOTAL]]/4,0)</f>
        <v>150</v>
      </c>
      <c r="G398" s="31">
        <f>Tabla13[[#This Row],[CANTIDAD TOTAL]]-Tabla13[[#This Row],[PRIMER TRIMESTRE]]-Tabla13[[#This Row],[SEGUNDO TRIMESTRE]]-Tabla13[[#This Row],[TERCER TRIMESTRE]]</f>
        <v>150</v>
      </c>
      <c r="H398" s="31">
        <v>600</v>
      </c>
      <c r="I398" s="32">
        <v>1565.2</v>
      </c>
      <c r="J398" s="32">
        <f>Tabla13[[#This Row],[CANTIDAD TOTAL]]*Tabla13[[#This Row],[PRECIO UNITARIO ESTIMADO]]</f>
        <v>939120</v>
      </c>
      <c r="K398" s="40"/>
      <c r="L398" s="37" t="s">
        <v>35</v>
      </c>
      <c r="M398" s="26" t="s">
        <v>1709</v>
      </c>
      <c r="N398" s="32"/>
      <c r="O398" s="37" t="s">
        <v>1213</v>
      </c>
      <c r="P398" s="65"/>
      <c r="Q398" s="79" t="s">
        <v>1229</v>
      </c>
      <c r="R398" s="83">
        <v>388</v>
      </c>
      <c r="U398" s="29"/>
    </row>
    <row r="399" spans="1:21" x14ac:dyDescent="0.25">
      <c r="A399" s="44" t="s">
        <v>568</v>
      </c>
      <c r="B399" s="30" t="s">
        <v>1051</v>
      </c>
      <c r="C399" s="37" t="s">
        <v>24</v>
      </c>
      <c r="D399" s="31">
        <f>ROUND(Tabla13[[#This Row],[CANTIDAD TOTAL]]/4,0)</f>
        <v>125</v>
      </c>
      <c r="E399" s="31">
        <f>ROUND(Tabla13[[#This Row],[CANTIDAD TOTAL]]/4,0)</f>
        <v>125</v>
      </c>
      <c r="F399" s="31">
        <f>ROUND(Tabla13[[#This Row],[CANTIDAD TOTAL]]/4,0)</f>
        <v>125</v>
      </c>
      <c r="G399" s="31">
        <f>Tabla13[[#This Row],[CANTIDAD TOTAL]]-Tabla13[[#This Row],[PRIMER TRIMESTRE]]-Tabla13[[#This Row],[SEGUNDO TRIMESTRE]]-Tabla13[[#This Row],[TERCER TRIMESTRE]]</f>
        <v>125</v>
      </c>
      <c r="H399" s="31">
        <v>500</v>
      </c>
      <c r="I399" s="32">
        <v>524.32000000000005</v>
      </c>
      <c r="J399" s="32">
        <f>Tabla13[[#This Row],[CANTIDAD TOTAL]]*Tabla13[[#This Row],[PRECIO UNITARIO ESTIMADO]]</f>
        <v>262160</v>
      </c>
      <c r="K399" s="40"/>
      <c r="L399" s="37" t="s">
        <v>35</v>
      </c>
      <c r="M399" s="26" t="s">
        <v>1709</v>
      </c>
      <c r="N399" s="32"/>
      <c r="O399" s="37" t="s">
        <v>1213</v>
      </c>
      <c r="P399" s="65"/>
      <c r="Q399" s="79" t="s">
        <v>1229</v>
      </c>
      <c r="R399" s="83">
        <v>389</v>
      </c>
      <c r="U399" s="29"/>
    </row>
    <row r="400" spans="1:21" x14ac:dyDescent="0.25">
      <c r="A400" s="44" t="s">
        <v>568</v>
      </c>
      <c r="B400" s="30" t="s">
        <v>1052</v>
      </c>
      <c r="C400" s="37" t="s">
        <v>24</v>
      </c>
      <c r="D400" s="31">
        <f>ROUND(Tabla13[[#This Row],[CANTIDAD TOTAL]]/4,0)</f>
        <v>250</v>
      </c>
      <c r="E400" s="31">
        <f>ROUND(Tabla13[[#This Row],[CANTIDAD TOTAL]]/4,0)</f>
        <v>250</v>
      </c>
      <c r="F400" s="31">
        <f>ROUND(Tabla13[[#This Row],[CANTIDAD TOTAL]]/4,0)</f>
        <v>250</v>
      </c>
      <c r="G400" s="31">
        <f>Tabla13[[#This Row],[CANTIDAD TOTAL]]-Tabla13[[#This Row],[PRIMER TRIMESTRE]]-Tabla13[[#This Row],[SEGUNDO TRIMESTRE]]-Tabla13[[#This Row],[TERCER TRIMESTRE]]</f>
        <v>250</v>
      </c>
      <c r="H400" s="31">
        <v>1000</v>
      </c>
      <c r="I400" s="32">
        <v>262.16000000000003</v>
      </c>
      <c r="J400" s="32">
        <f>Tabla13[[#This Row],[CANTIDAD TOTAL]]*Tabla13[[#This Row],[PRECIO UNITARIO ESTIMADO]]</f>
        <v>262160</v>
      </c>
      <c r="K400" s="40"/>
      <c r="L400" s="37" t="s">
        <v>35</v>
      </c>
      <c r="M400" s="26" t="s">
        <v>1709</v>
      </c>
      <c r="N400" s="32"/>
      <c r="O400" s="37" t="s">
        <v>1213</v>
      </c>
      <c r="P400" s="65"/>
      <c r="Q400" s="79" t="s">
        <v>1229</v>
      </c>
      <c r="R400" s="83">
        <v>390</v>
      </c>
      <c r="U400" s="29" t="s">
        <v>431</v>
      </c>
    </row>
    <row r="401" spans="1:21" x14ac:dyDescent="0.25">
      <c r="A401" s="44" t="s">
        <v>568</v>
      </c>
      <c r="B401" s="30" t="s">
        <v>1053</v>
      </c>
      <c r="C401" s="37" t="s">
        <v>24</v>
      </c>
      <c r="D401" s="31">
        <f>ROUND(Tabla13[[#This Row],[CANTIDAD TOTAL]]/4,0)</f>
        <v>25</v>
      </c>
      <c r="E401" s="31">
        <f>ROUND(Tabla13[[#This Row],[CANTIDAD TOTAL]]/4,0)</f>
        <v>25</v>
      </c>
      <c r="F401" s="31">
        <f>ROUND(Tabla13[[#This Row],[CANTIDAD TOTAL]]/4,0)</f>
        <v>25</v>
      </c>
      <c r="G401" s="31">
        <f>Tabla13[[#This Row],[CANTIDAD TOTAL]]-Tabla13[[#This Row],[PRIMER TRIMESTRE]]-Tabla13[[#This Row],[SEGUNDO TRIMESTRE]]-Tabla13[[#This Row],[TERCER TRIMESTRE]]</f>
        <v>25</v>
      </c>
      <c r="H401" s="31">
        <v>100</v>
      </c>
      <c r="I401" s="32">
        <v>661.2</v>
      </c>
      <c r="J401" s="32">
        <f>Tabla13[[#This Row],[CANTIDAD TOTAL]]*Tabla13[[#This Row],[PRECIO UNITARIO ESTIMADO]]</f>
        <v>66120</v>
      </c>
      <c r="K401" s="40"/>
      <c r="L401" s="37" t="s">
        <v>35</v>
      </c>
      <c r="M401" s="26" t="s">
        <v>1709</v>
      </c>
      <c r="N401" s="32"/>
      <c r="O401" s="37" t="s">
        <v>1213</v>
      </c>
      <c r="P401" s="65"/>
      <c r="Q401" s="79" t="s">
        <v>1229</v>
      </c>
      <c r="R401" s="83">
        <v>391</v>
      </c>
      <c r="U401" s="29" t="s">
        <v>433</v>
      </c>
    </row>
    <row r="402" spans="1:21" x14ac:dyDescent="0.25">
      <c r="A402" s="44" t="s">
        <v>568</v>
      </c>
      <c r="B402" s="30" t="s">
        <v>1054</v>
      </c>
      <c r="C402" s="37" t="s">
        <v>24</v>
      </c>
      <c r="D402" s="31">
        <f>ROUND(Tabla13[[#This Row],[CANTIDAD TOTAL]]/4,0)</f>
        <v>50</v>
      </c>
      <c r="E402" s="31">
        <f>ROUND(Tabla13[[#This Row],[CANTIDAD TOTAL]]/4,0)</f>
        <v>50</v>
      </c>
      <c r="F402" s="31">
        <f>ROUND(Tabla13[[#This Row],[CANTIDAD TOTAL]]/4,0)</f>
        <v>50</v>
      </c>
      <c r="G402" s="31">
        <f>Tabla13[[#This Row],[CANTIDAD TOTAL]]-Tabla13[[#This Row],[PRIMER TRIMESTRE]]-Tabla13[[#This Row],[SEGUNDO TRIMESTRE]]-Tabla13[[#This Row],[TERCER TRIMESTRE]]</f>
        <v>50</v>
      </c>
      <c r="H402" s="31">
        <v>200</v>
      </c>
      <c r="I402" s="32">
        <v>1500</v>
      </c>
      <c r="J402" s="32">
        <f>Tabla13[[#This Row],[CANTIDAD TOTAL]]*Tabla13[[#This Row],[PRECIO UNITARIO ESTIMADO]]</f>
        <v>300000</v>
      </c>
      <c r="K402" s="40"/>
      <c r="L402" s="37" t="s">
        <v>35</v>
      </c>
      <c r="M402" s="26" t="s">
        <v>1709</v>
      </c>
      <c r="N402" s="32"/>
      <c r="O402" s="37" t="s">
        <v>1213</v>
      </c>
      <c r="P402" s="65"/>
      <c r="Q402" s="79" t="s">
        <v>1229</v>
      </c>
      <c r="R402" s="83">
        <v>392</v>
      </c>
      <c r="U402" s="29" t="s">
        <v>434</v>
      </c>
    </row>
    <row r="403" spans="1:21" x14ac:dyDescent="0.25">
      <c r="A403" s="44" t="s">
        <v>568</v>
      </c>
      <c r="B403" s="30" t="s">
        <v>1055</v>
      </c>
      <c r="C403" s="37" t="s">
        <v>24</v>
      </c>
      <c r="D403" s="31">
        <f>ROUND(Tabla13[[#This Row],[CANTIDAD TOTAL]]/4,0)</f>
        <v>30</v>
      </c>
      <c r="E403" s="31">
        <f>ROUND(Tabla13[[#This Row],[CANTIDAD TOTAL]]/4,0)</f>
        <v>30</v>
      </c>
      <c r="F403" s="31">
        <f>ROUND(Tabla13[[#This Row],[CANTIDAD TOTAL]]/4,0)</f>
        <v>30</v>
      </c>
      <c r="G403" s="31">
        <f>Tabla13[[#This Row],[CANTIDAD TOTAL]]-Tabla13[[#This Row],[PRIMER TRIMESTRE]]-Tabla13[[#This Row],[SEGUNDO TRIMESTRE]]-Tabla13[[#This Row],[TERCER TRIMESTRE]]</f>
        <v>30</v>
      </c>
      <c r="H403" s="31">
        <v>120</v>
      </c>
      <c r="I403" s="32">
        <v>12000</v>
      </c>
      <c r="J403" s="32">
        <f>Tabla13[[#This Row],[CANTIDAD TOTAL]]*Tabla13[[#This Row],[PRECIO UNITARIO ESTIMADO]]</f>
        <v>1440000</v>
      </c>
      <c r="K403" s="40"/>
      <c r="L403" s="37" t="s">
        <v>35</v>
      </c>
      <c r="M403" s="26" t="s">
        <v>1709</v>
      </c>
      <c r="N403" s="32"/>
      <c r="O403" s="37" t="s">
        <v>1213</v>
      </c>
      <c r="P403" s="65"/>
      <c r="Q403" s="79" t="s">
        <v>1229</v>
      </c>
      <c r="R403" s="83">
        <v>393</v>
      </c>
      <c r="U403" s="29" t="s">
        <v>436</v>
      </c>
    </row>
    <row r="404" spans="1:21" x14ac:dyDescent="0.25">
      <c r="A404" s="44" t="s">
        <v>568</v>
      </c>
      <c r="B404" s="30" t="s">
        <v>1056</v>
      </c>
      <c r="C404" s="37" t="s">
        <v>24</v>
      </c>
      <c r="D404" s="31">
        <f>ROUND(Tabla13[[#This Row],[CANTIDAD TOTAL]]/4,0)</f>
        <v>5</v>
      </c>
      <c r="E404" s="31">
        <f>ROUND(Tabla13[[#This Row],[CANTIDAD TOTAL]]/4,0)</f>
        <v>5</v>
      </c>
      <c r="F404" s="31">
        <f>ROUND(Tabla13[[#This Row],[CANTIDAD TOTAL]]/4,0)</f>
        <v>5</v>
      </c>
      <c r="G404" s="31">
        <f>Tabla13[[#This Row],[CANTIDAD TOTAL]]-Tabla13[[#This Row],[PRIMER TRIMESTRE]]-Tabla13[[#This Row],[SEGUNDO TRIMESTRE]]-Tabla13[[#This Row],[TERCER TRIMESTRE]]</f>
        <v>5</v>
      </c>
      <c r="H404" s="31">
        <v>20</v>
      </c>
      <c r="I404" s="32">
        <v>244.92</v>
      </c>
      <c r="J404" s="32">
        <f>Tabla13[[#This Row],[CANTIDAD TOTAL]]*Tabla13[[#This Row],[PRECIO UNITARIO ESTIMADO]]</f>
        <v>4898.3999999999996</v>
      </c>
      <c r="K404" s="40"/>
      <c r="L404" s="37" t="s">
        <v>35</v>
      </c>
      <c r="M404" s="26" t="s">
        <v>1709</v>
      </c>
      <c r="N404" s="32"/>
      <c r="O404" s="37" t="s">
        <v>1213</v>
      </c>
      <c r="P404" s="65"/>
      <c r="Q404" s="79" t="s">
        <v>1229</v>
      </c>
      <c r="R404" s="83">
        <v>394</v>
      </c>
      <c r="U404" s="29" t="s">
        <v>438</v>
      </c>
    </row>
    <row r="405" spans="1:21" x14ac:dyDescent="0.25">
      <c r="A405" s="44" t="s">
        <v>568</v>
      </c>
      <c r="B405" s="30" t="s">
        <v>1057</v>
      </c>
      <c r="C405" s="37" t="s">
        <v>24</v>
      </c>
      <c r="D405" s="31">
        <f>ROUND(Tabla13[[#This Row],[CANTIDAD TOTAL]]/4,0)</f>
        <v>1125</v>
      </c>
      <c r="E405" s="31">
        <f>ROUND(Tabla13[[#This Row],[CANTIDAD TOTAL]]/4,0)</f>
        <v>1125</v>
      </c>
      <c r="F405" s="31">
        <f>ROUND(Tabla13[[#This Row],[CANTIDAD TOTAL]]/4,0)</f>
        <v>1125</v>
      </c>
      <c r="G405" s="31">
        <f>Tabla13[[#This Row],[CANTIDAD TOTAL]]-Tabla13[[#This Row],[PRIMER TRIMESTRE]]-Tabla13[[#This Row],[SEGUNDO TRIMESTRE]]-Tabla13[[#This Row],[TERCER TRIMESTRE]]</f>
        <v>1125</v>
      </c>
      <c r="H405" s="31">
        <v>4500</v>
      </c>
      <c r="I405" s="32">
        <v>330.6</v>
      </c>
      <c r="J405" s="32">
        <f>Tabla13[[#This Row],[CANTIDAD TOTAL]]*Tabla13[[#This Row],[PRECIO UNITARIO ESTIMADO]]</f>
        <v>1487700</v>
      </c>
      <c r="K405" s="40"/>
      <c r="L405" s="37" t="s">
        <v>35</v>
      </c>
      <c r="M405" s="26" t="s">
        <v>1709</v>
      </c>
      <c r="N405" s="32"/>
      <c r="O405" s="37" t="s">
        <v>1213</v>
      </c>
      <c r="P405" s="65"/>
      <c r="Q405" s="79" t="s">
        <v>1229</v>
      </c>
      <c r="R405" s="83">
        <v>395</v>
      </c>
      <c r="U405" s="29" t="s">
        <v>439</v>
      </c>
    </row>
    <row r="406" spans="1:21" x14ac:dyDescent="0.25">
      <c r="A406" s="44" t="s">
        <v>568</v>
      </c>
      <c r="B406" s="30" t="s">
        <v>1058</v>
      </c>
      <c r="C406" s="37" t="s">
        <v>24</v>
      </c>
      <c r="D406" s="31">
        <f>ROUND(Tabla13[[#This Row],[CANTIDAD TOTAL]]/4,0)</f>
        <v>125</v>
      </c>
      <c r="E406" s="31">
        <f>ROUND(Tabla13[[#This Row],[CANTIDAD TOTAL]]/4,0)</f>
        <v>125</v>
      </c>
      <c r="F406" s="31">
        <f>ROUND(Tabla13[[#This Row],[CANTIDAD TOTAL]]/4,0)</f>
        <v>125</v>
      </c>
      <c r="G406" s="31">
        <f>Tabla13[[#This Row],[CANTIDAD TOTAL]]-Tabla13[[#This Row],[PRIMER TRIMESTRE]]-Tabla13[[#This Row],[SEGUNDO TRIMESTRE]]-Tabla13[[#This Row],[TERCER TRIMESTRE]]</f>
        <v>125</v>
      </c>
      <c r="H406" s="31">
        <v>500</v>
      </c>
      <c r="I406" s="32">
        <v>423.98</v>
      </c>
      <c r="J406" s="32">
        <f>Tabla13[[#This Row],[CANTIDAD TOTAL]]*Tabla13[[#This Row],[PRECIO UNITARIO ESTIMADO]]</f>
        <v>211990</v>
      </c>
      <c r="K406" s="40"/>
      <c r="L406" s="37" t="s">
        <v>35</v>
      </c>
      <c r="M406" s="26" t="s">
        <v>1709</v>
      </c>
      <c r="N406" s="32"/>
      <c r="O406" s="37" t="s">
        <v>1213</v>
      </c>
      <c r="P406" s="65"/>
      <c r="Q406" s="79" t="s">
        <v>1229</v>
      </c>
      <c r="R406" s="83">
        <v>396</v>
      </c>
      <c r="U406" s="29" t="s">
        <v>441</v>
      </c>
    </row>
    <row r="407" spans="1:21" x14ac:dyDescent="0.25">
      <c r="A407" s="44" t="s">
        <v>568</v>
      </c>
      <c r="B407" s="30" t="s">
        <v>1059</v>
      </c>
      <c r="C407" s="37" t="s">
        <v>24</v>
      </c>
      <c r="D407" s="31">
        <f>ROUND(Tabla13[[#This Row],[CANTIDAD TOTAL]]/4,0)</f>
        <v>65</v>
      </c>
      <c r="E407" s="31">
        <f>ROUND(Tabla13[[#This Row],[CANTIDAD TOTAL]]/4,0)</f>
        <v>65</v>
      </c>
      <c r="F407" s="31">
        <f>ROUND(Tabla13[[#This Row],[CANTIDAD TOTAL]]/4,0)</f>
        <v>65</v>
      </c>
      <c r="G407" s="31">
        <f>Tabla13[[#This Row],[CANTIDAD TOTAL]]-Tabla13[[#This Row],[PRIMER TRIMESTRE]]-Tabla13[[#This Row],[SEGUNDO TRIMESTRE]]-Tabla13[[#This Row],[TERCER TRIMESTRE]]</f>
        <v>65</v>
      </c>
      <c r="H407" s="31">
        <v>260</v>
      </c>
      <c r="I407" s="32">
        <v>222.82</v>
      </c>
      <c r="J407" s="32">
        <f>Tabla13[[#This Row],[CANTIDAD TOTAL]]*Tabla13[[#This Row],[PRECIO UNITARIO ESTIMADO]]</f>
        <v>57933.2</v>
      </c>
      <c r="K407" s="40"/>
      <c r="L407" s="37" t="s">
        <v>35</v>
      </c>
      <c r="M407" s="26" t="s">
        <v>1709</v>
      </c>
      <c r="N407" s="32"/>
      <c r="O407" s="37" t="s">
        <v>1213</v>
      </c>
      <c r="P407" s="65"/>
      <c r="Q407" s="79" t="s">
        <v>1229</v>
      </c>
      <c r="R407" s="83">
        <v>397</v>
      </c>
      <c r="U407" s="29" t="s">
        <v>443</v>
      </c>
    </row>
    <row r="408" spans="1:21" x14ac:dyDescent="0.25">
      <c r="A408" s="44" t="s">
        <v>568</v>
      </c>
      <c r="B408" s="30" t="s">
        <v>1060</v>
      </c>
      <c r="C408" s="37" t="s">
        <v>24</v>
      </c>
      <c r="D408" s="31">
        <f>ROUND(Tabla13[[#This Row],[CANTIDAD TOTAL]]/4,0)</f>
        <v>2</v>
      </c>
      <c r="E408" s="31">
        <f>ROUND(Tabla13[[#This Row],[CANTIDAD TOTAL]]/4,0)</f>
        <v>2</v>
      </c>
      <c r="F408" s="31">
        <f>ROUND(Tabla13[[#This Row],[CANTIDAD TOTAL]]/4,0)</f>
        <v>2</v>
      </c>
      <c r="G408" s="31">
        <f>Tabla13[[#This Row],[CANTIDAD TOTAL]]-Tabla13[[#This Row],[PRIMER TRIMESTRE]]-Tabla13[[#This Row],[SEGUNDO TRIMESTRE]]-Tabla13[[#This Row],[TERCER TRIMESTRE]]</f>
        <v>0</v>
      </c>
      <c r="H408" s="31">
        <v>6</v>
      </c>
      <c r="I408" s="32">
        <v>1427.34</v>
      </c>
      <c r="J408" s="32">
        <f>Tabla13[[#This Row],[CANTIDAD TOTAL]]*Tabla13[[#This Row],[PRECIO UNITARIO ESTIMADO]]</f>
        <v>8564.0399999999991</v>
      </c>
      <c r="K408" s="40"/>
      <c r="L408" s="37" t="s">
        <v>35</v>
      </c>
      <c r="M408" s="26" t="s">
        <v>1709</v>
      </c>
      <c r="N408" s="32"/>
      <c r="O408" s="37" t="s">
        <v>1213</v>
      </c>
      <c r="P408" s="65"/>
      <c r="Q408" s="79" t="s">
        <v>1229</v>
      </c>
      <c r="R408" s="83">
        <v>398</v>
      </c>
      <c r="U408" s="29" t="s">
        <v>445</v>
      </c>
    </row>
    <row r="409" spans="1:21" x14ac:dyDescent="0.25">
      <c r="A409" s="44" t="s">
        <v>568</v>
      </c>
      <c r="B409" s="30" t="s">
        <v>1061</v>
      </c>
      <c r="C409" s="37" t="s">
        <v>24</v>
      </c>
      <c r="D409" s="31">
        <f>ROUND(Tabla13[[#This Row],[CANTIDAD TOTAL]]/4,0)</f>
        <v>5</v>
      </c>
      <c r="E409" s="31">
        <f>ROUND(Tabla13[[#This Row],[CANTIDAD TOTAL]]/4,0)</f>
        <v>5</v>
      </c>
      <c r="F409" s="31">
        <f>ROUND(Tabla13[[#This Row],[CANTIDAD TOTAL]]/4,0)</f>
        <v>5</v>
      </c>
      <c r="G409" s="31">
        <f>Tabla13[[#This Row],[CANTIDAD TOTAL]]-Tabla13[[#This Row],[PRIMER TRIMESTRE]]-Tabla13[[#This Row],[SEGUNDO TRIMESTRE]]-Tabla13[[#This Row],[TERCER TRIMESTRE]]</f>
        <v>5</v>
      </c>
      <c r="H409" s="31">
        <v>20</v>
      </c>
      <c r="I409" s="32">
        <v>45</v>
      </c>
      <c r="J409" s="32">
        <f>Tabla13[[#This Row],[CANTIDAD TOTAL]]*Tabla13[[#This Row],[PRECIO UNITARIO ESTIMADO]]</f>
        <v>900</v>
      </c>
      <c r="K409" s="40"/>
      <c r="L409" s="37" t="s">
        <v>35</v>
      </c>
      <c r="M409" s="26" t="s">
        <v>1709</v>
      </c>
      <c r="N409" s="32"/>
      <c r="O409" s="37" t="s">
        <v>1213</v>
      </c>
      <c r="P409" s="65"/>
      <c r="Q409" s="79" t="s">
        <v>1229</v>
      </c>
      <c r="R409" s="83">
        <v>399</v>
      </c>
      <c r="U409" s="29" t="s">
        <v>446</v>
      </c>
    </row>
    <row r="410" spans="1:21" x14ac:dyDescent="0.25">
      <c r="A410" s="44" t="s">
        <v>568</v>
      </c>
      <c r="B410" s="30" t="s">
        <v>1062</v>
      </c>
      <c r="C410" s="37" t="s">
        <v>24</v>
      </c>
      <c r="D410" s="31">
        <f>ROUND(Tabla13[[#This Row],[CANTIDAD TOTAL]]/4,0)</f>
        <v>50</v>
      </c>
      <c r="E410" s="31">
        <f>ROUND(Tabla13[[#This Row],[CANTIDAD TOTAL]]/4,0)</f>
        <v>50</v>
      </c>
      <c r="F410" s="31">
        <f>ROUND(Tabla13[[#This Row],[CANTIDAD TOTAL]]/4,0)</f>
        <v>50</v>
      </c>
      <c r="G410" s="31">
        <f>Tabla13[[#This Row],[CANTIDAD TOTAL]]-Tabla13[[#This Row],[PRIMER TRIMESTRE]]-Tabla13[[#This Row],[SEGUNDO TRIMESTRE]]-Tabla13[[#This Row],[TERCER TRIMESTRE]]</f>
        <v>50</v>
      </c>
      <c r="H410" s="31">
        <v>200</v>
      </c>
      <c r="I410" s="32">
        <v>174</v>
      </c>
      <c r="J410" s="32">
        <f>Tabla13[[#This Row],[CANTIDAD TOTAL]]*Tabla13[[#This Row],[PRECIO UNITARIO ESTIMADO]]</f>
        <v>34800</v>
      </c>
      <c r="K410" s="40"/>
      <c r="L410" s="37" t="s">
        <v>35</v>
      </c>
      <c r="M410" s="26" t="s">
        <v>1709</v>
      </c>
      <c r="N410" s="32"/>
      <c r="O410" s="37" t="s">
        <v>1213</v>
      </c>
      <c r="P410" s="65"/>
      <c r="Q410" s="79" t="s">
        <v>1229</v>
      </c>
      <c r="R410" s="83">
        <v>400</v>
      </c>
      <c r="U410" s="29" t="s">
        <v>448</v>
      </c>
    </row>
    <row r="411" spans="1:21" x14ac:dyDescent="0.25">
      <c r="A411" s="44" t="s">
        <v>568</v>
      </c>
      <c r="B411" s="30" t="s">
        <v>1063</v>
      </c>
      <c r="C411" s="37" t="s">
        <v>24</v>
      </c>
      <c r="D411" s="31">
        <f>ROUND(Tabla13[[#This Row],[CANTIDAD TOTAL]]/4,0)</f>
        <v>1</v>
      </c>
      <c r="E411" s="31">
        <f>ROUND(Tabla13[[#This Row],[CANTIDAD TOTAL]]/4,0)</f>
        <v>1</v>
      </c>
      <c r="F411" s="31">
        <f>ROUND(Tabla13[[#This Row],[CANTIDAD TOTAL]]/4,0)</f>
        <v>1</v>
      </c>
      <c r="G411" s="31">
        <f>Tabla13[[#This Row],[CANTIDAD TOTAL]]-Tabla13[[#This Row],[PRIMER TRIMESTRE]]-Tabla13[[#This Row],[SEGUNDO TRIMESTRE]]-Tabla13[[#This Row],[TERCER TRIMESTRE]]</f>
        <v>2</v>
      </c>
      <c r="H411" s="31">
        <v>5</v>
      </c>
      <c r="I411" s="32">
        <v>160</v>
      </c>
      <c r="J411" s="32">
        <f>Tabla13[[#This Row],[CANTIDAD TOTAL]]*Tabla13[[#This Row],[PRECIO UNITARIO ESTIMADO]]</f>
        <v>800</v>
      </c>
      <c r="K411" s="40"/>
      <c r="L411" s="37" t="s">
        <v>35</v>
      </c>
      <c r="M411" s="26" t="s">
        <v>1709</v>
      </c>
      <c r="N411" s="32"/>
      <c r="O411" s="37" t="s">
        <v>1213</v>
      </c>
      <c r="P411" s="65"/>
      <c r="Q411" s="79" t="s">
        <v>1229</v>
      </c>
      <c r="R411" s="83">
        <v>401</v>
      </c>
      <c r="U411" s="29" t="s">
        <v>450</v>
      </c>
    </row>
    <row r="412" spans="1:21" x14ac:dyDescent="0.25">
      <c r="A412" s="44" t="s">
        <v>568</v>
      </c>
      <c r="B412" s="30" t="s">
        <v>1064</v>
      </c>
      <c r="C412" s="37" t="s">
        <v>24</v>
      </c>
      <c r="D412" s="31">
        <f>ROUND(Tabla13[[#This Row],[CANTIDAD TOTAL]]/4,0)</f>
        <v>1</v>
      </c>
      <c r="E412" s="31">
        <f>ROUND(Tabla13[[#This Row],[CANTIDAD TOTAL]]/4,0)</f>
        <v>1</v>
      </c>
      <c r="F412" s="31">
        <f>ROUND(Tabla13[[#This Row],[CANTIDAD TOTAL]]/4,0)</f>
        <v>1</v>
      </c>
      <c r="G412" s="31">
        <f>Tabla13[[#This Row],[CANTIDAD TOTAL]]-Tabla13[[#This Row],[PRIMER TRIMESTRE]]-Tabla13[[#This Row],[SEGUNDO TRIMESTRE]]-Tabla13[[#This Row],[TERCER TRIMESTRE]]</f>
        <v>2</v>
      </c>
      <c r="H412" s="31">
        <v>5</v>
      </c>
      <c r="I412" s="32">
        <v>357</v>
      </c>
      <c r="J412" s="32">
        <f>Tabla13[[#This Row],[CANTIDAD TOTAL]]*Tabla13[[#This Row],[PRECIO UNITARIO ESTIMADO]]</f>
        <v>1785</v>
      </c>
      <c r="K412" s="40"/>
      <c r="L412" s="37" t="s">
        <v>35</v>
      </c>
      <c r="M412" s="26" t="s">
        <v>1709</v>
      </c>
      <c r="N412" s="32"/>
      <c r="O412" s="37" t="s">
        <v>1213</v>
      </c>
      <c r="P412" s="65"/>
      <c r="Q412" s="79" t="s">
        <v>1229</v>
      </c>
      <c r="R412" s="83">
        <v>402</v>
      </c>
      <c r="U412" s="29" t="s">
        <v>452</v>
      </c>
    </row>
    <row r="413" spans="1:21" x14ac:dyDescent="0.25">
      <c r="A413" s="44" t="s">
        <v>568</v>
      </c>
      <c r="B413" s="30" t="s">
        <v>1065</v>
      </c>
      <c r="C413" s="37" t="s">
        <v>24</v>
      </c>
      <c r="D413" s="31">
        <f>ROUND(Tabla13[[#This Row],[CANTIDAD TOTAL]]/4,0)</f>
        <v>5</v>
      </c>
      <c r="E413" s="31">
        <f>ROUND(Tabla13[[#This Row],[CANTIDAD TOTAL]]/4,0)</f>
        <v>5</v>
      </c>
      <c r="F413" s="31">
        <f>ROUND(Tabla13[[#This Row],[CANTIDAD TOTAL]]/4,0)</f>
        <v>5</v>
      </c>
      <c r="G413" s="31">
        <f>Tabla13[[#This Row],[CANTIDAD TOTAL]]-Tabla13[[#This Row],[PRIMER TRIMESTRE]]-Tabla13[[#This Row],[SEGUNDO TRIMESTRE]]-Tabla13[[#This Row],[TERCER TRIMESTRE]]</f>
        <v>5</v>
      </c>
      <c r="H413" s="31">
        <v>20</v>
      </c>
      <c r="I413" s="32">
        <v>450.08</v>
      </c>
      <c r="J413" s="32">
        <f>Tabla13[[#This Row],[CANTIDAD TOTAL]]*Tabla13[[#This Row],[PRECIO UNITARIO ESTIMADO]]</f>
        <v>9001.6</v>
      </c>
      <c r="K413" s="40"/>
      <c r="L413" s="37" t="s">
        <v>35</v>
      </c>
      <c r="M413" s="26" t="s">
        <v>1709</v>
      </c>
      <c r="N413" s="32"/>
      <c r="O413" s="37" t="s">
        <v>1213</v>
      </c>
      <c r="P413" s="65"/>
      <c r="Q413" s="79" t="s">
        <v>1229</v>
      </c>
      <c r="R413" s="83">
        <v>403</v>
      </c>
      <c r="U413" s="29" t="s">
        <v>454</v>
      </c>
    </row>
    <row r="414" spans="1:21" x14ac:dyDescent="0.25">
      <c r="A414" s="44" t="s">
        <v>568</v>
      </c>
      <c r="B414" s="30" t="s">
        <v>1066</v>
      </c>
      <c r="C414" s="37" t="s">
        <v>24</v>
      </c>
      <c r="D414" s="31">
        <f>ROUND(Tabla13[[#This Row],[CANTIDAD TOTAL]]/4,0)</f>
        <v>63</v>
      </c>
      <c r="E414" s="31">
        <f>ROUND(Tabla13[[#This Row],[CANTIDAD TOTAL]]/4,0)</f>
        <v>63</v>
      </c>
      <c r="F414" s="31">
        <f>ROUND(Tabla13[[#This Row],[CANTIDAD TOTAL]]/4,0)</f>
        <v>63</v>
      </c>
      <c r="G414" s="31">
        <f>Tabla13[[#This Row],[CANTIDAD TOTAL]]-Tabla13[[#This Row],[PRIMER TRIMESTRE]]-Tabla13[[#This Row],[SEGUNDO TRIMESTRE]]-Tabla13[[#This Row],[TERCER TRIMESTRE]]</f>
        <v>61</v>
      </c>
      <c r="H414" s="31">
        <v>250</v>
      </c>
      <c r="I414" s="32">
        <v>1363</v>
      </c>
      <c r="J414" s="32">
        <f>Tabla13[[#This Row],[CANTIDAD TOTAL]]*Tabla13[[#This Row],[PRECIO UNITARIO ESTIMADO]]</f>
        <v>340750</v>
      </c>
      <c r="K414" s="40"/>
      <c r="L414" s="37" t="s">
        <v>35</v>
      </c>
      <c r="M414" s="26" t="s">
        <v>1709</v>
      </c>
      <c r="N414" s="32"/>
      <c r="O414" s="37" t="s">
        <v>1213</v>
      </c>
      <c r="P414" s="65"/>
      <c r="Q414" s="79" t="s">
        <v>1229</v>
      </c>
      <c r="R414" s="83">
        <v>404</v>
      </c>
      <c r="U414" s="29" t="s">
        <v>455</v>
      </c>
    </row>
    <row r="415" spans="1:21" x14ac:dyDescent="0.25">
      <c r="A415" s="44" t="s">
        <v>568</v>
      </c>
      <c r="B415" s="30" t="s">
        <v>1067</v>
      </c>
      <c r="C415" s="37" t="s">
        <v>24</v>
      </c>
      <c r="D415" s="31">
        <f>ROUND(Tabla13[[#This Row],[CANTIDAD TOTAL]]/4,0)</f>
        <v>88</v>
      </c>
      <c r="E415" s="31">
        <f>ROUND(Tabla13[[#This Row],[CANTIDAD TOTAL]]/4,0)</f>
        <v>88</v>
      </c>
      <c r="F415" s="31">
        <f>ROUND(Tabla13[[#This Row],[CANTIDAD TOTAL]]/4,0)</f>
        <v>88</v>
      </c>
      <c r="G415" s="31">
        <f>Tabla13[[#This Row],[CANTIDAD TOTAL]]-Tabla13[[#This Row],[PRIMER TRIMESTRE]]-Tabla13[[#This Row],[SEGUNDO TRIMESTRE]]-Tabla13[[#This Row],[TERCER TRIMESTRE]]</f>
        <v>86</v>
      </c>
      <c r="H415" s="31">
        <v>350</v>
      </c>
      <c r="I415" s="32">
        <v>638</v>
      </c>
      <c r="J415" s="32">
        <f>Tabla13[[#This Row],[CANTIDAD TOTAL]]*Tabla13[[#This Row],[PRECIO UNITARIO ESTIMADO]]</f>
        <v>223300</v>
      </c>
      <c r="K415" s="40"/>
      <c r="L415" s="37" t="s">
        <v>35</v>
      </c>
      <c r="M415" s="26" t="s">
        <v>1709</v>
      </c>
      <c r="N415" s="32"/>
      <c r="O415" s="37" t="s">
        <v>1213</v>
      </c>
      <c r="P415" s="65"/>
      <c r="Q415" s="79" t="s">
        <v>1229</v>
      </c>
      <c r="R415" s="83">
        <v>405</v>
      </c>
      <c r="U415" s="29" t="s">
        <v>457</v>
      </c>
    </row>
    <row r="416" spans="1:21" x14ac:dyDescent="0.25">
      <c r="A416" s="44" t="s">
        <v>568</v>
      </c>
      <c r="B416" s="30" t="s">
        <v>1068</v>
      </c>
      <c r="C416" s="37" t="s">
        <v>24</v>
      </c>
      <c r="D416" s="31">
        <f>ROUND(Tabla13[[#This Row],[CANTIDAD TOTAL]]/4,0)</f>
        <v>3</v>
      </c>
      <c r="E416" s="31">
        <f>ROUND(Tabla13[[#This Row],[CANTIDAD TOTAL]]/4,0)</f>
        <v>3</v>
      </c>
      <c r="F416" s="31">
        <f>ROUND(Tabla13[[#This Row],[CANTIDAD TOTAL]]/4,0)</f>
        <v>3</v>
      </c>
      <c r="G416" s="31">
        <f>Tabla13[[#This Row],[CANTIDAD TOTAL]]-Tabla13[[#This Row],[PRIMER TRIMESTRE]]-Tabla13[[#This Row],[SEGUNDO TRIMESTRE]]-Tabla13[[#This Row],[TERCER TRIMESTRE]]</f>
        <v>1</v>
      </c>
      <c r="H416" s="31">
        <v>10</v>
      </c>
      <c r="I416" s="32">
        <v>945.4</v>
      </c>
      <c r="J416" s="32">
        <f>Tabla13[[#This Row],[CANTIDAD TOTAL]]*Tabla13[[#This Row],[PRECIO UNITARIO ESTIMADO]]</f>
        <v>9454</v>
      </c>
      <c r="K416" s="40"/>
      <c r="L416" s="37" t="s">
        <v>35</v>
      </c>
      <c r="M416" s="26" t="s">
        <v>1709</v>
      </c>
      <c r="N416" s="32"/>
      <c r="O416" s="37" t="s">
        <v>1213</v>
      </c>
      <c r="P416" s="65"/>
      <c r="Q416" s="79" t="s">
        <v>1229</v>
      </c>
      <c r="R416" s="83">
        <v>406</v>
      </c>
      <c r="U416" s="29" t="s">
        <v>459</v>
      </c>
    </row>
    <row r="417" spans="1:21" x14ac:dyDescent="0.25">
      <c r="A417" s="44" t="s">
        <v>568</v>
      </c>
      <c r="B417" s="30" t="s">
        <v>1069</v>
      </c>
      <c r="C417" s="37" t="s">
        <v>24</v>
      </c>
      <c r="D417" s="31">
        <f>ROUND(Tabla13[[#This Row],[CANTIDAD TOTAL]]/4,0)</f>
        <v>13</v>
      </c>
      <c r="E417" s="31">
        <f>ROUND(Tabla13[[#This Row],[CANTIDAD TOTAL]]/4,0)</f>
        <v>13</v>
      </c>
      <c r="F417" s="31">
        <f>ROUND(Tabla13[[#This Row],[CANTIDAD TOTAL]]/4,0)</f>
        <v>13</v>
      </c>
      <c r="G417" s="31">
        <f>Tabla13[[#This Row],[CANTIDAD TOTAL]]-Tabla13[[#This Row],[PRIMER TRIMESTRE]]-Tabla13[[#This Row],[SEGUNDO TRIMESTRE]]-Tabla13[[#This Row],[TERCER TRIMESTRE]]</f>
        <v>11</v>
      </c>
      <c r="H417" s="31">
        <v>50</v>
      </c>
      <c r="I417" s="32">
        <v>1180</v>
      </c>
      <c r="J417" s="32">
        <f>Tabla13[[#This Row],[CANTIDAD TOTAL]]*Tabla13[[#This Row],[PRECIO UNITARIO ESTIMADO]]</f>
        <v>59000</v>
      </c>
      <c r="K417" s="40"/>
      <c r="L417" s="37" t="s">
        <v>35</v>
      </c>
      <c r="M417" s="26" t="s">
        <v>1709</v>
      </c>
      <c r="N417" s="32"/>
      <c r="O417" s="37" t="s">
        <v>1213</v>
      </c>
      <c r="P417" s="65"/>
      <c r="Q417" s="79" t="s">
        <v>1229</v>
      </c>
      <c r="R417" s="83">
        <v>407</v>
      </c>
      <c r="U417" s="29"/>
    </row>
    <row r="418" spans="1:21" x14ac:dyDescent="0.25">
      <c r="A418" s="44" t="s">
        <v>568</v>
      </c>
      <c r="B418" s="30" t="s">
        <v>1070</v>
      </c>
      <c r="C418" s="37" t="s">
        <v>24</v>
      </c>
      <c r="D418" s="31">
        <f>ROUND(Tabla13[[#This Row],[CANTIDAD TOTAL]]/4,0)</f>
        <v>25</v>
      </c>
      <c r="E418" s="31">
        <f>ROUND(Tabla13[[#This Row],[CANTIDAD TOTAL]]/4,0)</f>
        <v>25</v>
      </c>
      <c r="F418" s="31">
        <f>ROUND(Tabla13[[#This Row],[CANTIDAD TOTAL]]/4,0)</f>
        <v>25</v>
      </c>
      <c r="G418" s="31">
        <f>Tabla13[[#This Row],[CANTIDAD TOTAL]]-Tabla13[[#This Row],[PRIMER TRIMESTRE]]-Tabla13[[#This Row],[SEGUNDO TRIMESTRE]]-Tabla13[[#This Row],[TERCER TRIMESTRE]]</f>
        <v>25</v>
      </c>
      <c r="H418" s="31">
        <v>100</v>
      </c>
      <c r="I418" s="32">
        <v>1107.8</v>
      </c>
      <c r="J418" s="32">
        <f>Tabla13[[#This Row],[CANTIDAD TOTAL]]*Tabla13[[#This Row],[PRECIO UNITARIO ESTIMADO]]</f>
        <v>110780</v>
      </c>
      <c r="K418" s="40"/>
      <c r="L418" s="37" t="s">
        <v>35</v>
      </c>
      <c r="M418" s="26" t="s">
        <v>1709</v>
      </c>
      <c r="N418" s="32"/>
      <c r="O418" s="37" t="s">
        <v>1213</v>
      </c>
      <c r="P418" s="65"/>
      <c r="Q418" s="79" t="s">
        <v>1229</v>
      </c>
      <c r="R418" s="83">
        <v>408</v>
      </c>
      <c r="U418" s="29"/>
    </row>
    <row r="419" spans="1:21" x14ac:dyDescent="0.25">
      <c r="A419" s="44" t="s">
        <v>568</v>
      </c>
      <c r="B419" s="30" t="s">
        <v>1071</v>
      </c>
      <c r="C419" s="37" t="s">
        <v>24</v>
      </c>
      <c r="D419" s="31">
        <f>ROUND(Tabla13[[#This Row],[CANTIDAD TOTAL]]/4,0)</f>
        <v>25</v>
      </c>
      <c r="E419" s="31">
        <f>ROUND(Tabla13[[#This Row],[CANTIDAD TOTAL]]/4,0)</f>
        <v>25</v>
      </c>
      <c r="F419" s="31">
        <f>ROUND(Tabla13[[#This Row],[CANTIDAD TOTAL]]/4,0)</f>
        <v>25</v>
      </c>
      <c r="G419" s="31">
        <f>Tabla13[[#This Row],[CANTIDAD TOTAL]]-Tabla13[[#This Row],[PRIMER TRIMESTRE]]-Tabla13[[#This Row],[SEGUNDO TRIMESTRE]]-Tabla13[[#This Row],[TERCER TRIMESTRE]]</f>
        <v>25</v>
      </c>
      <c r="H419" s="31">
        <v>100</v>
      </c>
      <c r="I419" s="32">
        <v>133.4</v>
      </c>
      <c r="J419" s="32">
        <f>Tabla13[[#This Row],[CANTIDAD TOTAL]]*Tabla13[[#This Row],[PRECIO UNITARIO ESTIMADO]]</f>
        <v>13340</v>
      </c>
      <c r="K419" s="40"/>
      <c r="L419" s="37" t="s">
        <v>35</v>
      </c>
      <c r="M419" s="26" t="s">
        <v>1709</v>
      </c>
      <c r="N419" s="32"/>
      <c r="O419" s="37" t="s">
        <v>1213</v>
      </c>
      <c r="P419" s="65"/>
      <c r="Q419" s="79" t="s">
        <v>1229</v>
      </c>
      <c r="R419" s="83">
        <v>409</v>
      </c>
      <c r="U419" s="29"/>
    </row>
    <row r="420" spans="1:21" x14ac:dyDescent="0.25">
      <c r="A420" s="44" t="s">
        <v>568</v>
      </c>
      <c r="B420" s="30" t="s">
        <v>1072</v>
      </c>
      <c r="C420" s="37" t="s">
        <v>24</v>
      </c>
      <c r="D420" s="31">
        <f>ROUND(Tabla13[[#This Row],[CANTIDAD TOTAL]]/4,0)</f>
        <v>25</v>
      </c>
      <c r="E420" s="31">
        <f>ROUND(Tabla13[[#This Row],[CANTIDAD TOTAL]]/4,0)</f>
        <v>25</v>
      </c>
      <c r="F420" s="31">
        <f>ROUND(Tabla13[[#This Row],[CANTIDAD TOTAL]]/4,0)</f>
        <v>25</v>
      </c>
      <c r="G420" s="31">
        <f>Tabla13[[#This Row],[CANTIDAD TOTAL]]-Tabla13[[#This Row],[PRIMER TRIMESTRE]]-Tabla13[[#This Row],[SEGUNDO TRIMESTRE]]-Tabla13[[#This Row],[TERCER TRIMESTRE]]</f>
        <v>25</v>
      </c>
      <c r="H420" s="31">
        <v>100</v>
      </c>
      <c r="I420" s="32">
        <v>133.4</v>
      </c>
      <c r="J420" s="32">
        <f>Tabla13[[#This Row],[CANTIDAD TOTAL]]*Tabla13[[#This Row],[PRECIO UNITARIO ESTIMADO]]</f>
        <v>13340</v>
      </c>
      <c r="K420" s="40"/>
      <c r="L420" s="37" t="s">
        <v>35</v>
      </c>
      <c r="M420" s="26" t="s">
        <v>1709</v>
      </c>
      <c r="N420" s="32"/>
      <c r="O420" s="37" t="s">
        <v>1213</v>
      </c>
      <c r="P420" s="65"/>
      <c r="Q420" s="79" t="s">
        <v>1229</v>
      </c>
      <c r="R420" s="83">
        <v>410</v>
      </c>
      <c r="U420" s="29"/>
    </row>
    <row r="421" spans="1:21" x14ac:dyDescent="0.25">
      <c r="A421" s="44" t="s">
        <v>568</v>
      </c>
      <c r="B421" s="30" t="s">
        <v>1073</v>
      </c>
      <c r="C421" s="37" t="s">
        <v>24</v>
      </c>
      <c r="D421" s="31">
        <f>ROUND(Tabla13[[#This Row],[CANTIDAD TOTAL]]/4,0)</f>
        <v>25</v>
      </c>
      <c r="E421" s="31">
        <f>ROUND(Tabla13[[#This Row],[CANTIDAD TOTAL]]/4,0)</f>
        <v>25</v>
      </c>
      <c r="F421" s="31">
        <f>ROUND(Tabla13[[#This Row],[CANTIDAD TOTAL]]/4,0)</f>
        <v>25</v>
      </c>
      <c r="G421" s="31">
        <f>Tabla13[[#This Row],[CANTIDAD TOTAL]]-Tabla13[[#This Row],[PRIMER TRIMESTRE]]-Tabla13[[#This Row],[SEGUNDO TRIMESTRE]]-Tabla13[[#This Row],[TERCER TRIMESTRE]]</f>
        <v>25</v>
      </c>
      <c r="H421" s="31">
        <v>100</v>
      </c>
      <c r="I421" s="32">
        <v>336.4</v>
      </c>
      <c r="J421" s="32">
        <f>Tabla13[[#This Row],[CANTIDAD TOTAL]]*Tabla13[[#This Row],[PRECIO UNITARIO ESTIMADO]]</f>
        <v>33640</v>
      </c>
      <c r="K421" s="40"/>
      <c r="L421" s="37" t="s">
        <v>35</v>
      </c>
      <c r="M421" s="26" t="s">
        <v>1709</v>
      </c>
      <c r="N421" s="32"/>
      <c r="O421" s="37" t="s">
        <v>1213</v>
      </c>
      <c r="P421" s="65"/>
      <c r="Q421" s="79" t="s">
        <v>1229</v>
      </c>
      <c r="R421" s="83">
        <v>411</v>
      </c>
      <c r="U421" s="29"/>
    </row>
    <row r="422" spans="1:21" x14ac:dyDescent="0.25">
      <c r="A422" s="44" t="s">
        <v>568</v>
      </c>
      <c r="B422" s="30" t="s">
        <v>1074</v>
      </c>
      <c r="C422" s="37" t="s">
        <v>24</v>
      </c>
      <c r="D422" s="31">
        <f>ROUND(Tabla13[[#This Row],[CANTIDAD TOTAL]]/4,0)</f>
        <v>25</v>
      </c>
      <c r="E422" s="31">
        <f>ROUND(Tabla13[[#This Row],[CANTIDAD TOTAL]]/4,0)</f>
        <v>25</v>
      </c>
      <c r="F422" s="31">
        <f>ROUND(Tabla13[[#This Row],[CANTIDAD TOTAL]]/4,0)</f>
        <v>25</v>
      </c>
      <c r="G422" s="31">
        <f>Tabla13[[#This Row],[CANTIDAD TOTAL]]-Tabla13[[#This Row],[PRIMER TRIMESTRE]]-Tabla13[[#This Row],[SEGUNDO TRIMESTRE]]-Tabla13[[#This Row],[TERCER TRIMESTRE]]</f>
        <v>25</v>
      </c>
      <c r="H422" s="31">
        <v>100</v>
      </c>
      <c r="I422" s="32">
        <v>322.48</v>
      </c>
      <c r="J422" s="32">
        <f>Tabla13[[#This Row],[CANTIDAD TOTAL]]*Tabla13[[#This Row],[PRECIO UNITARIO ESTIMADO]]</f>
        <v>32248</v>
      </c>
      <c r="K422" s="40"/>
      <c r="L422" s="37" t="s">
        <v>35</v>
      </c>
      <c r="M422" s="26" t="s">
        <v>1709</v>
      </c>
      <c r="N422" s="32"/>
      <c r="O422" s="37" t="s">
        <v>1213</v>
      </c>
      <c r="P422" s="65"/>
      <c r="Q422" s="79" t="s">
        <v>1229</v>
      </c>
      <c r="R422" s="83">
        <v>412</v>
      </c>
      <c r="U422" s="29"/>
    </row>
    <row r="423" spans="1:21" x14ac:dyDescent="0.25">
      <c r="A423" s="44" t="s">
        <v>568</v>
      </c>
      <c r="B423" s="30" t="s">
        <v>1075</v>
      </c>
      <c r="C423" s="37" t="s">
        <v>24</v>
      </c>
      <c r="D423" s="31">
        <f>ROUND(Tabla13[[#This Row],[CANTIDAD TOTAL]]/4,0)</f>
        <v>13</v>
      </c>
      <c r="E423" s="31">
        <f>ROUND(Tabla13[[#This Row],[CANTIDAD TOTAL]]/4,0)</f>
        <v>13</v>
      </c>
      <c r="F423" s="31">
        <f>ROUND(Tabla13[[#This Row],[CANTIDAD TOTAL]]/4,0)</f>
        <v>13</v>
      </c>
      <c r="G423" s="31">
        <f>Tabla13[[#This Row],[CANTIDAD TOTAL]]-Tabla13[[#This Row],[PRIMER TRIMESTRE]]-Tabla13[[#This Row],[SEGUNDO TRIMESTRE]]-Tabla13[[#This Row],[TERCER TRIMESTRE]]</f>
        <v>11</v>
      </c>
      <c r="H423" s="31">
        <v>50</v>
      </c>
      <c r="I423" s="32">
        <v>1914</v>
      </c>
      <c r="J423" s="32">
        <f>Tabla13[[#This Row],[CANTIDAD TOTAL]]*Tabla13[[#This Row],[PRECIO UNITARIO ESTIMADO]]</f>
        <v>95700</v>
      </c>
      <c r="K423" s="40"/>
      <c r="L423" s="37" t="s">
        <v>35</v>
      </c>
      <c r="M423" s="26" t="s">
        <v>1709</v>
      </c>
      <c r="N423" s="32"/>
      <c r="O423" s="37" t="s">
        <v>1213</v>
      </c>
      <c r="P423" s="65"/>
      <c r="Q423" s="79" t="s">
        <v>1229</v>
      </c>
      <c r="R423" s="83">
        <v>413</v>
      </c>
      <c r="U423" s="29"/>
    </row>
    <row r="424" spans="1:21" x14ac:dyDescent="0.25">
      <c r="A424" s="44" t="s">
        <v>568</v>
      </c>
      <c r="B424" s="30" t="s">
        <v>1076</v>
      </c>
      <c r="C424" s="37" t="s">
        <v>24</v>
      </c>
      <c r="D424" s="31">
        <f>ROUND(Tabla13[[#This Row],[CANTIDAD TOTAL]]/4,0)</f>
        <v>1</v>
      </c>
      <c r="E424" s="31">
        <f>ROUND(Tabla13[[#This Row],[CANTIDAD TOTAL]]/4,0)</f>
        <v>1</v>
      </c>
      <c r="F424" s="31">
        <f>ROUND(Tabla13[[#This Row],[CANTIDAD TOTAL]]/4,0)</f>
        <v>1</v>
      </c>
      <c r="G424" s="31">
        <f>Tabla13[[#This Row],[CANTIDAD TOTAL]]-Tabla13[[#This Row],[PRIMER TRIMESTRE]]-Tabla13[[#This Row],[SEGUNDO TRIMESTRE]]-Tabla13[[#This Row],[TERCER TRIMESTRE]]</f>
        <v>2</v>
      </c>
      <c r="H424" s="31">
        <v>5</v>
      </c>
      <c r="I424" s="32">
        <v>261</v>
      </c>
      <c r="J424" s="32">
        <f>Tabla13[[#This Row],[CANTIDAD TOTAL]]*Tabla13[[#This Row],[PRECIO UNITARIO ESTIMADO]]</f>
        <v>1305</v>
      </c>
      <c r="K424" s="40"/>
      <c r="L424" s="37" t="s">
        <v>35</v>
      </c>
      <c r="M424" s="26" t="s">
        <v>1709</v>
      </c>
      <c r="N424" s="32"/>
      <c r="O424" s="37" t="s">
        <v>1213</v>
      </c>
      <c r="P424" s="65"/>
      <c r="Q424" s="79" t="s">
        <v>1229</v>
      </c>
      <c r="R424" s="83">
        <v>414</v>
      </c>
      <c r="U424" s="29"/>
    </row>
    <row r="425" spans="1:21" x14ac:dyDescent="0.25">
      <c r="A425" s="44" t="s">
        <v>568</v>
      </c>
      <c r="B425" s="30" t="s">
        <v>1077</v>
      </c>
      <c r="C425" s="37" t="s">
        <v>24</v>
      </c>
      <c r="D425" s="31">
        <f>ROUND(Tabla13[[#This Row],[CANTIDAD TOTAL]]/4,0)</f>
        <v>1</v>
      </c>
      <c r="E425" s="31">
        <f>ROUND(Tabla13[[#This Row],[CANTIDAD TOTAL]]/4,0)</f>
        <v>1</v>
      </c>
      <c r="F425" s="31">
        <f>ROUND(Tabla13[[#This Row],[CANTIDAD TOTAL]]/4,0)</f>
        <v>1</v>
      </c>
      <c r="G425" s="31">
        <f>Tabla13[[#This Row],[CANTIDAD TOTAL]]-Tabla13[[#This Row],[PRIMER TRIMESTRE]]-Tabla13[[#This Row],[SEGUNDO TRIMESTRE]]-Tabla13[[#This Row],[TERCER TRIMESTRE]]</f>
        <v>2</v>
      </c>
      <c r="H425" s="31">
        <v>5</v>
      </c>
      <c r="I425" s="32">
        <v>667</v>
      </c>
      <c r="J425" s="32">
        <f>Tabla13[[#This Row],[CANTIDAD TOTAL]]*Tabla13[[#This Row],[PRECIO UNITARIO ESTIMADO]]</f>
        <v>3335</v>
      </c>
      <c r="K425" s="40"/>
      <c r="L425" s="37" t="s">
        <v>35</v>
      </c>
      <c r="M425" s="26" t="s">
        <v>1709</v>
      </c>
      <c r="N425" s="32"/>
      <c r="O425" s="37" t="s">
        <v>1213</v>
      </c>
      <c r="P425" s="65"/>
      <c r="Q425" s="79" t="s">
        <v>1229</v>
      </c>
      <c r="R425" s="83">
        <v>415</v>
      </c>
      <c r="U425" s="29"/>
    </row>
    <row r="426" spans="1:21" x14ac:dyDescent="0.25">
      <c r="A426" s="44" t="s">
        <v>568</v>
      </c>
      <c r="B426" s="30" t="s">
        <v>1078</v>
      </c>
      <c r="C426" s="37" t="s">
        <v>24</v>
      </c>
      <c r="D426" s="31">
        <f>ROUND(Tabla13[[#This Row],[CANTIDAD TOTAL]]/4,0)</f>
        <v>50</v>
      </c>
      <c r="E426" s="31">
        <f>ROUND(Tabla13[[#This Row],[CANTIDAD TOTAL]]/4,0)</f>
        <v>50</v>
      </c>
      <c r="F426" s="31">
        <f>ROUND(Tabla13[[#This Row],[CANTIDAD TOTAL]]/4,0)</f>
        <v>50</v>
      </c>
      <c r="G426" s="31">
        <f>Tabla13[[#This Row],[CANTIDAD TOTAL]]-Tabla13[[#This Row],[PRIMER TRIMESTRE]]-Tabla13[[#This Row],[SEGUNDO TRIMESTRE]]-Tabla13[[#This Row],[TERCER TRIMESTRE]]</f>
        <v>50</v>
      </c>
      <c r="H426" s="31">
        <v>200</v>
      </c>
      <c r="I426" s="32">
        <v>164.55</v>
      </c>
      <c r="J426" s="32">
        <f>Tabla13[[#This Row],[CANTIDAD TOTAL]]*Tabla13[[#This Row],[PRECIO UNITARIO ESTIMADO]]</f>
        <v>32910</v>
      </c>
      <c r="K426" s="40"/>
      <c r="L426" s="37" t="s">
        <v>35</v>
      </c>
      <c r="M426" s="26" t="s">
        <v>1709</v>
      </c>
      <c r="N426" s="32"/>
      <c r="O426" s="37" t="s">
        <v>1213</v>
      </c>
      <c r="P426" s="65"/>
      <c r="Q426" s="79" t="s">
        <v>1229</v>
      </c>
      <c r="R426" s="83">
        <v>416</v>
      </c>
      <c r="U426" s="29"/>
    </row>
    <row r="427" spans="1:21" x14ac:dyDescent="0.25">
      <c r="A427" s="44" t="s">
        <v>568</v>
      </c>
      <c r="B427" s="30" t="s">
        <v>1079</v>
      </c>
      <c r="C427" s="37" t="s">
        <v>24</v>
      </c>
      <c r="D427" s="31">
        <f>ROUND(Tabla13[[#This Row],[CANTIDAD TOTAL]]/4,0)</f>
        <v>25</v>
      </c>
      <c r="E427" s="31">
        <f>ROUND(Tabla13[[#This Row],[CANTIDAD TOTAL]]/4,0)</f>
        <v>25</v>
      </c>
      <c r="F427" s="31">
        <f>ROUND(Tabla13[[#This Row],[CANTIDAD TOTAL]]/4,0)</f>
        <v>25</v>
      </c>
      <c r="G427" s="31">
        <f>Tabla13[[#This Row],[CANTIDAD TOTAL]]-Tabla13[[#This Row],[PRIMER TRIMESTRE]]-Tabla13[[#This Row],[SEGUNDO TRIMESTRE]]-Tabla13[[#This Row],[TERCER TRIMESTRE]]</f>
        <v>25</v>
      </c>
      <c r="H427" s="31">
        <v>100</v>
      </c>
      <c r="I427" s="32">
        <v>157.55000000000001</v>
      </c>
      <c r="J427" s="32">
        <f>Tabla13[[#This Row],[CANTIDAD TOTAL]]*Tabla13[[#This Row],[PRECIO UNITARIO ESTIMADO]]</f>
        <v>15755.000000000002</v>
      </c>
      <c r="K427" s="40"/>
      <c r="L427" s="37" t="s">
        <v>35</v>
      </c>
      <c r="M427" s="26" t="s">
        <v>1709</v>
      </c>
      <c r="N427" s="32"/>
      <c r="O427" s="37" t="s">
        <v>1213</v>
      </c>
      <c r="P427" s="65"/>
      <c r="Q427" s="79" t="s">
        <v>1229</v>
      </c>
      <c r="R427" s="83">
        <v>417</v>
      </c>
      <c r="U427" s="29"/>
    </row>
    <row r="428" spans="1:21" x14ac:dyDescent="0.25">
      <c r="A428" s="44" t="s">
        <v>568</v>
      </c>
      <c r="B428" s="30" t="s">
        <v>1080</v>
      </c>
      <c r="C428" s="37" t="s">
        <v>24</v>
      </c>
      <c r="D428" s="31">
        <f>ROUND(Tabla13[[#This Row],[CANTIDAD TOTAL]]/4,0)</f>
        <v>25</v>
      </c>
      <c r="E428" s="31">
        <f>ROUND(Tabla13[[#This Row],[CANTIDAD TOTAL]]/4,0)</f>
        <v>25</v>
      </c>
      <c r="F428" s="31">
        <f>ROUND(Tabla13[[#This Row],[CANTIDAD TOTAL]]/4,0)</f>
        <v>25</v>
      </c>
      <c r="G428" s="31">
        <f>Tabla13[[#This Row],[CANTIDAD TOTAL]]-Tabla13[[#This Row],[PRIMER TRIMESTRE]]-Tabla13[[#This Row],[SEGUNDO TRIMESTRE]]-Tabla13[[#This Row],[TERCER TRIMESTRE]]</f>
        <v>25</v>
      </c>
      <c r="H428" s="31">
        <v>100</v>
      </c>
      <c r="I428" s="32">
        <v>150</v>
      </c>
      <c r="J428" s="32">
        <f>Tabla13[[#This Row],[CANTIDAD TOTAL]]*Tabla13[[#This Row],[PRECIO UNITARIO ESTIMADO]]</f>
        <v>15000</v>
      </c>
      <c r="K428" s="40"/>
      <c r="L428" s="37" t="s">
        <v>35</v>
      </c>
      <c r="M428" s="26" t="s">
        <v>1709</v>
      </c>
      <c r="N428" s="32"/>
      <c r="O428" s="37" t="s">
        <v>1213</v>
      </c>
      <c r="P428" s="65"/>
      <c r="Q428" s="79" t="s">
        <v>1229</v>
      </c>
      <c r="R428" s="83">
        <v>418</v>
      </c>
      <c r="U428" s="29"/>
    </row>
    <row r="429" spans="1:21" x14ac:dyDescent="0.25">
      <c r="A429" s="44" t="s">
        <v>568</v>
      </c>
      <c r="B429" s="30" t="s">
        <v>1081</v>
      </c>
      <c r="C429" s="37" t="s">
        <v>24</v>
      </c>
      <c r="D429" s="31">
        <f>ROUND(Tabla13[[#This Row],[CANTIDAD TOTAL]]/4,0)</f>
        <v>38</v>
      </c>
      <c r="E429" s="31">
        <f>ROUND(Tabla13[[#This Row],[CANTIDAD TOTAL]]/4,0)</f>
        <v>38</v>
      </c>
      <c r="F429" s="31">
        <f>ROUND(Tabla13[[#This Row],[CANTIDAD TOTAL]]/4,0)</f>
        <v>38</v>
      </c>
      <c r="G429" s="31">
        <f>Tabla13[[#This Row],[CANTIDAD TOTAL]]-Tabla13[[#This Row],[PRIMER TRIMESTRE]]-Tabla13[[#This Row],[SEGUNDO TRIMESTRE]]-Tabla13[[#This Row],[TERCER TRIMESTRE]]</f>
        <v>36</v>
      </c>
      <c r="H429" s="31">
        <v>150</v>
      </c>
      <c r="I429" s="32">
        <v>516.20000000000005</v>
      </c>
      <c r="J429" s="32">
        <f>Tabla13[[#This Row],[CANTIDAD TOTAL]]*Tabla13[[#This Row],[PRECIO UNITARIO ESTIMADO]]</f>
        <v>77430</v>
      </c>
      <c r="K429" s="40"/>
      <c r="L429" s="37" t="s">
        <v>35</v>
      </c>
      <c r="M429" s="26" t="s">
        <v>1709</v>
      </c>
      <c r="N429" s="32"/>
      <c r="O429" s="37" t="s">
        <v>1213</v>
      </c>
      <c r="P429" s="65"/>
      <c r="Q429" s="79" t="s">
        <v>1229</v>
      </c>
      <c r="R429" s="83">
        <v>419</v>
      </c>
      <c r="U429" s="29"/>
    </row>
    <row r="430" spans="1:21" x14ac:dyDescent="0.25">
      <c r="A430" s="44" t="s">
        <v>568</v>
      </c>
      <c r="B430" s="30" t="s">
        <v>1082</v>
      </c>
      <c r="C430" s="37" t="s">
        <v>24</v>
      </c>
      <c r="D430" s="31">
        <f>ROUND(Tabla13[[#This Row],[CANTIDAD TOTAL]]/4,0)</f>
        <v>1250</v>
      </c>
      <c r="E430" s="31">
        <f>ROUND(Tabla13[[#This Row],[CANTIDAD TOTAL]]/4,0)</f>
        <v>1250</v>
      </c>
      <c r="F430" s="31">
        <f>ROUND(Tabla13[[#This Row],[CANTIDAD TOTAL]]/4,0)</f>
        <v>1250</v>
      </c>
      <c r="G430" s="31">
        <f>Tabla13[[#This Row],[CANTIDAD TOTAL]]-Tabla13[[#This Row],[PRIMER TRIMESTRE]]-Tabla13[[#This Row],[SEGUNDO TRIMESTRE]]-Tabla13[[#This Row],[TERCER TRIMESTRE]]</f>
        <v>1250</v>
      </c>
      <c r="H430" s="31">
        <v>5000</v>
      </c>
      <c r="I430" s="32">
        <v>0.52</v>
      </c>
      <c r="J430" s="32">
        <f>Tabla13[[#This Row],[CANTIDAD TOTAL]]*Tabla13[[#This Row],[PRECIO UNITARIO ESTIMADO]]</f>
        <v>2600</v>
      </c>
      <c r="K430" s="40"/>
      <c r="L430" s="37" t="s">
        <v>35</v>
      </c>
      <c r="M430" s="26" t="s">
        <v>1709</v>
      </c>
      <c r="N430" s="32"/>
      <c r="O430" s="37" t="s">
        <v>1213</v>
      </c>
      <c r="P430" s="65"/>
      <c r="Q430" s="79" t="s">
        <v>1229</v>
      </c>
      <c r="R430" s="83">
        <v>420</v>
      </c>
      <c r="U430" s="29"/>
    </row>
    <row r="431" spans="1:21" x14ac:dyDescent="0.25">
      <c r="A431" s="44" t="s">
        <v>568</v>
      </c>
      <c r="B431" s="30" t="s">
        <v>1083</v>
      </c>
      <c r="C431" s="37" t="s">
        <v>24</v>
      </c>
      <c r="D431" s="31">
        <f>ROUND(Tabla13[[#This Row],[CANTIDAD TOTAL]]/4,0)</f>
        <v>4</v>
      </c>
      <c r="E431" s="31">
        <f>ROUND(Tabla13[[#This Row],[CANTIDAD TOTAL]]/4,0)</f>
        <v>4</v>
      </c>
      <c r="F431" s="31">
        <f>ROUND(Tabla13[[#This Row],[CANTIDAD TOTAL]]/4,0)</f>
        <v>4</v>
      </c>
      <c r="G431" s="31">
        <f>Tabla13[[#This Row],[CANTIDAD TOTAL]]-Tabla13[[#This Row],[PRIMER TRIMESTRE]]-Tabla13[[#This Row],[SEGUNDO TRIMESTRE]]-Tabla13[[#This Row],[TERCER TRIMESTRE]]</f>
        <v>3</v>
      </c>
      <c r="H431" s="31">
        <v>15</v>
      </c>
      <c r="I431" s="32">
        <v>74</v>
      </c>
      <c r="J431" s="32">
        <f>Tabla13[[#This Row],[CANTIDAD TOTAL]]*Tabla13[[#This Row],[PRECIO UNITARIO ESTIMADO]]</f>
        <v>1110</v>
      </c>
      <c r="K431" s="40"/>
      <c r="L431" s="37" t="s">
        <v>35</v>
      </c>
      <c r="M431" s="26" t="s">
        <v>1709</v>
      </c>
      <c r="N431" s="32"/>
      <c r="O431" s="37" t="s">
        <v>1213</v>
      </c>
      <c r="P431" s="65"/>
      <c r="Q431" s="79" t="s">
        <v>1229</v>
      </c>
      <c r="R431" s="83">
        <v>421</v>
      </c>
      <c r="U431" s="29"/>
    </row>
    <row r="432" spans="1:21" x14ac:dyDescent="0.25">
      <c r="A432" s="44" t="s">
        <v>568</v>
      </c>
      <c r="B432" s="30" t="s">
        <v>1084</v>
      </c>
      <c r="C432" s="37" t="s">
        <v>24</v>
      </c>
      <c r="D432" s="31">
        <f>ROUND(Tabla13[[#This Row],[CANTIDAD TOTAL]]/4,0)</f>
        <v>6</v>
      </c>
      <c r="E432" s="31">
        <f>ROUND(Tabla13[[#This Row],[CANTIDAD TOTAL]]/4,0)</f>
        <v>6</v>
      </c>
      <c r="F432" s="31">
        <f>ROUND(Tabla13[[#This Row],[CANTIDAD TOTAL]]/4,0)</f>
        <v>6</v>
      </c>
      <c r="G432" s="31">
        <f>Tabla13[[#This Row],[CANTIDAD TOTAL]]-Tabla13[[#This Row],[PRIMER TRIMESTRE]]-Tabla13[[#This Row],[SEGUNDO TRIMESTRE]]-Tabla13[[#This Row],[TERCER TRIMESTRE]]</f>
        <v>7</v>
      </c>
      <c r="H432" s="31">
        <v>25</v>
      </c>
      <c r="I432" s="32">
        <v>132.88999999999999</v>
      </c>
      <c r="J432" s="32">
        <f>Tabla13[[#This Row],[CANTIDAD TOTAL]]*Tabla13[[#This Row],[PRECIO UNITARIO ESTIMADO]]</f>
        <v>3322.2499999999995</v>
      </c>
      <c r="K432" s="40"/>
      <c r="L432" s="37" t="s">
        <v>35</v>
      </c>
      <c r="M432" s="26" t="s">
        <v>1709</v>
      </c>
      <c r="N432" s="32"/>
      <c r="O432" s="37" t="s">
        <v>1213</v>
      </c>
      <c r="P432" s="65"/>
      <c r="Q432" s="79" t="s">
        <v>1229</v>
      </c>
      <c r="R432" s="83">
        <v>422</v>
      </c>
      <c r="U432" s="29"/>
    </row>
    <row r="433" spans="1:21" x14ac:dyDescent="0.25">
      <c r="A433" s="44" t="s">
        <v>568</v>
      </c>
      <c r="B433" s="30" t="s">
        <v>1085</v>
      </c>
      <c r="C433" s="37" t="s">
        <v>24</v>
      </c>
      <c r="D433" s="31">
        <f>ROUND(Tabla13[[#This Row],[CANTIDAD TOTAL]]/4,0)</f>
        <v>5</v>
      </c>
      <c r="E433" s="31">
        <f>ROUND(Tabla13[[#This Row],[CANTIDAD TOTAL]]/4,0)</f>
        <v>5</v>
      </c>
      <c r="F433" s="31">
        <f>ROUND(Tabla13[[#This Row],[CANTIDAD TOTAL]]/4,0)</f>
        <v>5</v>
      </c>
      <c r="G433" s="31">
        <f>Tabla13[[#This Row],[CANTIDAD TOTAL]]-Tabla13[[#This Row],[PRIMER TRIMESTRE]]-Tabla13[[#This Row],[SEGUNDO TRIMESTRE]]-Tabla13[[#This Row],[TERCER TRIMESTRE]]</f>
        <v>5</v>
      </c>
      <c r="H433" s="31">
        <v>20</v>
      </c>
      <c r="I433" s="32">
        <v>106.93</v>
      </c>
      <c r="J433" s="32">
        <f>Tabla13[[#This Row],[CANTIDAD TOTAL]]*Tabla13[[#This Row],[PRECIO UNITARIO ESTIMADO]]</f>
        <v>2138.6000000000004</v>
      </c>
      <c r="K433" s="40"/>
      <c r="L433" s="37" t="s">
        <v>35</v>
      </c>
      <c r="M433" s="26" t="s">
        <v>1709</v>
      </c>
      <c r="N433" s="32"/>
      <c r="O433" s="37" t="s">
        <v>1213</v>
      </c>
      <c r="P433" s="65"/>
      <c r="Q433" s="79" t="s">
        <v>1229</v>
      </c>
      <c r="R433" s="83">
        <v>423</v>
      </c>
      <c r="U433" s="29"/>
    </row>
    <row r="434" spans="1:21" x14ac:dyDescent="0.25">
      <c r="A434" s="44" t="s">
        <v>568</v>
      </c>
      <c r="B434" s="30" t="s">
        <v>1086</v>
      </c>
      <c r="C434" s="37" t="s">
        <v>24</v>
      </c>
      <c r="D434" s="31">
        <f>ROUND(Tabla13[[#This Row],[CANTIDAD TOTAL]]/4,0)</f>
        <v>1250</v>
      </c>
      <c r="E434" s="31">
        <f>ROUND(Tabla13[[#This Row],[CANTIDAD TOTAL]]/4,0)</f>
        <v>1250</v>
      </c>
      <c r="F434" s="31">
        <f>ROUND(Tabla13[[#This Row],[CANTIDAD TOTAL]]/4,0)</f>
        <v>1250</v>
      </c>
      <c r="G434" s="31">
        <f>Tabla13[[#This Row],[CANTIDAD TOTAL]]-Tabla13[[#This Row],[PRIMER TRIMESTRE]]-Tabla13[[#This Row],[SEGUNDO TRIMESTRE]]-Tabla13[[#This Row],[TERCER TRIMESTRE]]</f>
        <v>1250</v>
      </c>
      <c r="H434" s="31">
        <v>5000</v>
      </c>
      <c r="I434" s="32">
        <v>1.7</v>
      </c>
      <c r="J434" s="32">
        <f>Tabla13[[#This Row],[CANTIDAD TOTAL]]*Tabla13[[#This Row],[PRECIO UNITARIO ESTIMADO]]</f>
        <v>8500</v>
      </c>
      <c r="K434" s="40"/>
      <c r="L434" s="37" t="s">
        <v>35</v>
      </c>
      <c r="M434" s="26" t="s">
        <v>1709</v>
      </c>
      <c r="N434" s="32"/>
      <c r="O434" s="37" t="s">
        <v>1213</v>
      </c>
      <c r="P434" s="65"/>
      <c r="Q434" s="79" t="s">
        <v>1229</v>
      </c>
      <c r="R434" s="83">
        <v>424</v>
      </c>
      <c r="U434" s="29"/>
    </row>
    <row r="435" spans="1:21" x14ac:dyDescent="0.25">
      <c r="A435" s="44" t="s">
        <v>568</v>
      </c>
      <c r="B435" s="30" t="s">
        <v>1087</v>
      </c>
      <c r="C435" s="37" t="s">
        <v>24</v>
      </c>
      <c r="D435" s="31">
        <f>ROUND(Tabla13[[#This Row],[CANTIDAD TOTAL]]/4,0)</f>
        <v>8</v>
      </c>
      <c r="E435" s="31">
        <f>ROUND(Tabla13[[#This Row],[CANTIDAD TOTAL]]/4,0)</f>
        <v>8</v>
      </c>
      <c r="F435" s="31">
        <f>ROUND(Tabla13[[#This Row],[CANTIDAD TOTAL]]/4,0)</f>
        <v>8</v>
      </c>
      <c r="G435" s="31">
        <f>Tabla13[[#This Row],[CANTIDAD TOTAL]]-Tabla13[[#This Row],[PRIMER TRIMESTRE]]-Tabla13[[#This Row],[SEGUNDO TRIMESTRE]]-Tabla13[[#This Row],[TERCER TRIMESTRE]]</f>
        <v>6</v>
      </c>
      <c r="H435" s="31">
        <v>30</v>
      </c>
      <c r="I435" s="32">
        <v>1137.5</v>
      </c>
      <c r="J435" s="32">
        <f>Tabla13[[#This Row],[CANTIDAD TOTAL]]*Tabla13[[#This Row],[PRECIO UNITARIO ESTIMADO]]</f>
        <v>34125</v>
      </c>
      <c r="K435" s="40"/>
      <c r="L435" s="37" t="s">
        <v>35</v>
      </c>
      <c r="M435" s="26" t="s">
        <v>1709</v>
      </c>
      <c r="N435" s="32"/>
      <c r="O435" s="37" t="s">
        <v>1213</v>
      </c>
      <c r="P435" s="65"/>
      <c r="Q435" s="79" t="s">
        <v>1229</v>
      </c>
      <c r="R435" s="83">
        <v>425</v>
      </c>
      <c r="U435" s="29"/>
    </row>
    <row r="436" spans="1:21" x14ac:dyDescent="0.25">
      <c r="A436" s="44" t="s">
        <v>568</v>
      </c>
      <c r="B436" s="30" t="s">
        <v>1088</v>
      </c>
      <c r="C436" s="37" t="s">
        <v>24</v>
      </c>
      <c r="D436" s="31">
        <f>ROUND(Tabla13[[#This Row],[CANTIDAD TOTAL]]/4,0)</f>
        <v>2</v>
      </c>
      <c r="E436" s="31">
        <f>ROUND(Tabla13[[#This Row],[CANTIDAD TOTAL]]/4,0)</f>
        <v>2</v>
      </c>
      <c r="F436" s="31">
        <f>ROUND(Tabla13[[#This Row],[CANTIDAD TOTAL]]/4,0)</f>
        <v>2</v>
      </c>
      <c r="G436" s="31">
        <f>Tabla13[[#This Row],[CANTIDAD TOTAL]]-Tabla13[[#This Row],[PRIMER TRIMESTRE]]-Tabla13[[#This Row],[SEGUNDO TRIMESTRE]]-Tabla13[[#This Row],[TERCER TRIMESTRE]]</f>
        <v>0</v>
      </c>
      <c r="H436" s="31">
        <v>6</v>
      </c>
      <c r="I436" s="32">
        <v>2080</v>
      </c>
      <c r="J436" s="32">
        <f>Tabla13[[#This Row],[CANTIDAD TOTAL]]*Tabla13[[#This Row],[PRECIO UNITARIO ESTIMADO]]</f>
        <v>12480</v>
      </c>
      <c r="K436" s="40"/>
      <c r="L436" s="37" t="s">
        <v>35</v>
      </c>
      <c r="M436" s="26" t="s">
        <v>1709</v>
      </c>
      <c r="N436" s="32"/>
      <c r="O436" s="37" t="s">
        <v>1213</v>
      </c>
      <c r="P436" s="65"/>
      <c r="Q436" s="79" t="s">
        <v>1229</v>
      </c>
      <c r="R436" s="83">
        <v>426</v>
      </c>
      <c r="U436" s="29"/>
    </row>
    <row r="437" spans="1:21" x14ac:dyDescent="0.25">
      <c r="A437" s="44" t="s">
        <v>568</v>
      </c>
      <c r="B437" s="30" t="s">
        <v>1089</v>
      </c>
      <c r="C437" s="37" t="s">
        <v>24</v>
      </c>
      <c r="D437" s="31">
        <f>ROUND(Tabla13[[#This Row],[CANTIDAD TOTAL]]/4,0)</f>
        <v>50</v>
      </c>
      <c r="E437" s="31">
        <f>ROUND(Tabla13[[#This Row],[CANTIDAD TOTAL]]/4,0)</f>
        <v>50</v>
      </c>
      <c r="F437" s="31">
        <f>ROUND(Tabla13[[#This Row],[CANTIDAD TOTAL]]/4,0)</f>
        <v>50</v>
      </c>
      <c r="G437" s="31">
        <f>Tabla13[[#This Row],[CANTIDAD TOTAL]]-Tabla13[[#This Row],[PRIMER TRIMESTRE]]-Tabla13[[#This Row],[SEGUNDO TRIMESTRE]]-Tabla13[[#This Row],[TERCER TRIMESTRE]]</f>
        <v>50</v>
      </c>
      <c r="H437" s="31">
        <v>200</v>
      </c>
      <c r="I437" s="32">
        <v>486.15999999999997</v>
      </c>
      <c r="J437" s="32">
        <f>Tabla13[[#This Row],[CANTIDAD TOTAL]]*Tabla13[[#This Row],[PRECIO UNITARIO ESTIMADO]]</f>
        <v>97232</v>
      </c>
      <c r="K437" s="40"/>
      <c r="L437" s="37" t="s">
        <v>35</v>
      </c>
      <c r="M437" s="26" t="s">
        <v>1709</v>
      </c>
      <c r="N437" s="32"/>
      <c r="O437" s="37" t="s">
        <v>1213</v>
      </c>
      <c r="P437" s="65"/>
      <c r="Q437" s="79" t="s">
        <v>1229</v>
      </c>
      <c r="R437" s="83">
        <v>427</v>
      </c>
      <c r="U437" s="29"/>
    </row>
    <row r="438" spans="1:21" x14ac:dyDescent="0.25">
      <c r="A438" s="44" t="s">
        <v>568</v>
      </c>
      <c r="B438" s="30" t="s">
        <v>1090</v>
      </c>
      <c r="C438" s="37" t="s">
        <v>24</v>
      </c>
      <c r="D438" s="31">
        <f>ROUND(Tabla13[[#This Row],[CANTIDAD TOTAL]]/4,0)</f>
        <v>50</v>
      </c>
      <c r="E438" s="31">
        <f>ROUND(Tabla13[[#This Row],[CANTIDAD TOTAL]]/4,0)</f>
        <v>50</v>
      </c>
      <c r="F438" s="31">
        <f>ROUND(Tabla13[[#This Row],[CANTIDAD TOTAL]]/4,0)</f>
        <v>50</v>
      </c>
      <c r="G438" s="31">
        <f>Tabla13[[#This Row],[CANTIDAD TOTAL]]-Tabla13[[#This Row],[PRIMER TRIMESTRE]]-Tabla13[[#This Row],[SEGUNDO TRIMESTRE]]-Tabla13[[#This Row],[TERCER TRIMESTRE]]</f>
        <v>50</v>
      </c>
      <c r="H438" s="31">
        <v>200</v>
      </c>
      <c r="I438" s="32">
        <v>270</v>
      </c>
      <c r="J438" s="32">
        <f>Tabla13[[#This Row],[CANTIDAD TOTAL]]*Tabla13[[#This Row],[PRECIO UNITARIO ESTIMADO]]</f>
        <v>54000</v>
      </c>
      <c r="K438" s="40"/>
      <c r="L438" s="37" t="s">
        <v>35</v>
      </c>
      <c r="M438" s="26" t="s">
        <v>1709</v>
      </c>
      <c r="N438" s="32"/>
      <c r="O438" s="37" t="s">
        <v>1213</v>
      </c>
      <c r="P438" s="65"/>
      <c r="Q438" s="79" t="s">
        <v>1229</v>
      </c>
      <c r="R438" s="83">
        <v>428</v>
      </c>
      <c r="U438" s="29"/>
    </row>
    <row r="439" spans="1:21" x14ac:dyDescent="0.25">
      <c r="A439" s="44" t="s">
        <v>568</v>
      </c>
      <c r="B439" s="30" t="s">
        <v>1091</v>
      </c>
      <c r="C439" s="37" t="s">
        <v>24</v>
      </c>
      <c r="D439" s="31">
        <f>ROUND(Tabla13[[#This Row],[CANTIDAD TOTAL]]/4,0)</f>
        <v>1</v>
      </c>
      <c r="E439" s="31">
        <f>ROUND(Tabla13[[#This Row],[CANTIDAD TOTAL]]/4,0)</f>
        <v>1</v>
      </c>
      <c r="F439" s="31">
        <f>ROUND(Tabla13[[#This Row],[CANTIDAD TOTAL]]/4,0)</f>
        <v>1</v>
      </c>
      <c r="G439" s="31">
        <f>Tabla13[[#This Row],[CANTIDAD TOTAL]]-Tabla13[[#This Row],[PRIMER TRIMESTRE]]-Tabla13[[#This Row],[SEGUNDO TRIMESTRE]]-Tabla13[[#This Row],[TERCER TRIMESTRE]]</f>
        <v>2</v>
      </c>
      <c r="H439" s="31">
        <v>5</v>
      </c>
      <c r="I439" s="32">
        <v>4365</v>
      </c>
      <c r="J439" s="32">
        <f>Tabla13[[#This Row],[CANTIDAD TOTAL]]*Tabla13[[#This Row],[PRECIO UNITARIO ESTIMADO]]</f>
        <v>21825</v>
      </c>
      <c r="K439" s="40"/>
      <c r="L439" s="37" t="s">
        <v>35</v>
      </c>
      <c r="M439" s="26" t="s">
        <v>1709</v>
      </c>
      <c r="N439" s="32"/>
      <c r="O439" s="37" t="s">
        <v>1213</v>
      </c>
      <c r="P439" s="65"/>
      <c r="Q439" s="79" t="s">
        <v>1229</v>
      </c>
      <c r="R439" s="83">
        <v>429</v>
      </c>
      <c r="U439" s="29"/>
    </row>
    <row r="440" spans="1:21" x14ac:dyDescent="0.25">
      <c r="A440" s="44" t="s">
        <v>568</v>
      </c>
      <c r="B440" s="30" t="s">
        <v>1092</v>
      </c>
      <c r="C440" s="37" t="s">
        <v>24</v>
      </c>
      <c r="D440" s="31">
        <f>ROUND(Tabla13[[#This Row],[CANTIDAD TOTAL]]/4,0)</f>
        <v>25</v>
      </c>
      <c r="E440" s="31">
        <f>ROUND(Tabla13[[#This Row],[CANTIDAD TOTAL]]/4,0)</f>
        <v>25</v>
      </c>
      <c r="F440" s="31">
        <f>ROUND(Tabla13[[#This Row],[CANTIDAD TOTAL]]/4,0)</f>
        <v>25</v>
      </c>
      <c r="G440" s="31">
        <f>Tabla13[[#This Row],[CANTIDAD TOTAL]]-Tabla13[[#This Row],[PRIMER TRIMESTRE]]-Tabla13[[#This Row],[SEGUNDO TRIMESTRE]]-Tabla13[[#This Row],[TERCER TRIMESTRE]]</f>
        <v>25</v>
      </c>
      <c r="H440" s="31">
        <v>100</v>
      </c>
      <c r="I440" s="32">
        <v>895</v>
      </c>
      <c r="J440" s="32">
        <f>Tabla13[[#This Row],[CANTIDAD TOTAL]]*Tabla13[[#This Row],[PRECIO UNITARIO ESTIMADO]]</f>
        <v>89500</v>
      </c>
      <c r="K440" s="40"/>
      <c r="L440" s="37" t="s">
        <v>35</v>
      </c>
      <c r="M440" s="26" t="s">
        <v>1709</v>
      </c>
      <c r="N440" s="32"/>
      <c r="O440" s="37" t="s">
        <v>1213</v>
      </c>
      <c r="P440" s="65"/>
      <c r="Q440" s="79" t="s">
        <v>1229</v>
      </c>
      <c r="R440" s="83">
        <v>430</v>
      </c>
      <c r="U440" s="29"/>
    </row>
    <row r="441" spans="1:21" x14ac:dyDescent="0.25">
      <c r="A441" s="44" t="s">
        <v>568</v>
      </c>
      <c r="B441" s="30" t="s">
        <v>1093</v>
      </c>
      <c r="C441" s="37" t="s">
        <v>24</v>
      </c>
      <c r="D441" s="31">
        <f>ROUND(Tabla13[[#This Row],[CANTIDAD TOTAL]]/4,0)</f>
        <v>25</v>
      </c>
      <c r="E441" s="31">
        <f>ROUND(Tabla13[[#This Row],[CANTIDAD TOTAL]]/4,0)</f>
        <v>25</v>
      </c>
      <c r="F441" s="31">
        <f>ROUND(Tabla13[[#This Row],[CANTIDAD TOTAL]]/4,0)</f>
        <v>25</v>
      </c>
      <c r="G441" s="31">
        <f>Tabla13[[#This Row],[CANTIDAD TOTAL]]-Tabla13[[#This Row],[PRIMER TRIMESTRE]]-Tabla13[[#This Row],[SEGUNDO TRIMESTRE]]-Tabla13[[#This Row],[TERCER TRIMESTRE]]</f>
        <v>25</v>
      </c>
      <c r="H441" s="31">
        <v>100</v>
      </c>
      <c r="I441" s="32">
        <v>1130</v>
      </c>
      <c r="J441" s="32">
        <f>Tabla13[[#This Row],[CANTIDAD TOTAL]]*Tabla13[[#This Row],[PRECIO UNITARIO ESTIMADO]]</f>
        <v>113000</v>
      </c>
      <c r="K441" s="40"/>
      <c r="L441" s="37" t="s">
        <v>35</v>
      </c>
      <c r="M441" s="26" t="s">
        <v>1709</v>
      </c>
      <c r="N441" s="32"/>
      <c r="O441" s="37" t="s">
        <v>1213</v>
      </c>
      <c r="P441" s="65"/>
      <c r="Q441" s="79" t="s">
        <v>1229</v>
      </c>
      <c r="R441" s="83">
        <v>431</v>
      </c>
      <c r="U441" s="29"/>
    </row>
    <row r="442" spans="1:21" x14ac:dyDescent="0.25">
      <c r="A442" s="44" t="s">
        <v>568</v>
      </c>
      <c r="B442" s="30" t="s">
        <v>1094</v>
      </c>
      <c r="C442" s="37" t="s">
        <v>24</v>
      </c>
      <c r="D442" s="31">
        <f>ROUND(Tabla13[[#This Row],[CANTIDAD TOTAL]]/4,0)</f>
        <v>25</v>
      </c>
      <c r="E442" s="31">
        <f>ROUND(Tabla13[[#This Row],[CANTIDAD TOTAL]]/4,0)</f>
        <v>25</v>
      </c>
      <c r="F442" s="31">
        <f>ROUND(Tabla13[[#This Row],[CANTIDAD TOTAL]]/4,0)</f>
        <v>25</v>
      </c>
      <c r="G442" s="31">
        <f>Tabla13[[#This Row],[CANTIDAD TOTAL]]-Tabla13[[#This Row],[PRIMER TRIMESTRE]]-Tabla13[[#This Row],[SEGUNDO TRIMESTRE]]-Tabla13[[#This Row],[TERCER TRIMESTRE]]</f>
        <v>25</v>
      </c>
      <c r="H442" s="31">
        <v>100</v>
      </c>
      <c r="I442" s="32">
        <v>1047</v>
      </c>
      <c r="J442" s="32">
        <f>Tabla13[[#This Row],[CANTIDAD TOTAL]]*Tabla13[[#This Row],[PRECIO UNITARIO ESTIMADO]]</f>
        <v>104700</v>
      </c>
      <c r="K442" s="40"/>
      <c r="L442" s="37" t="s">
        <v>35</v>
      </c>
      <c r="M442" s="26" t="s">
        <v>1709</v>
      </c>
      <c r="N442" s="32"/>
      <c r="O442" s="37" t="s">
        <v>1213</v>
      </c>
      <c r="P442" s="65"/>
      <c r="Q442" s="79" t="s">
        <v>1229</v>
      </c>
      <c r="R442" s="83">
        <v>432</v>
      </c>
      <c r="U442" s="29"/>
    </row>
    <row r="443" spans="1:21" x14ac:dyDescent="0.25">
      <c r="A443" s="44" t="s">
        <v>568</v>
      </c>
      <c r="B443" s="30" t="s">
        <v>1095</v>
      </c>
      <c r="C443" s="37" t="s">
        <v>24</v>
      </c>
      <c r="D443" s="31">
        <f>ROUND(Tabla13[[#This Row],[CANTIDAD TOTAL]]/4,0)</f>
        <v>25</v>
      </c>
      <c r="E443" s="31">
        <f>ROUND(Tabla13[[#This Row],[CANTIDAD TOTAL]]/4,0)</f>
        <v>25</v>
      </c>
      <c r="F443" s="31">
        <f>ROUND(Tabla13[[#This Row],[CANTIDAD TOTAL]]/4,0)</f>
        <v>25</v>
      </c>
      <c r="G443" s="31">
        <f>Tabla13[[#This Row],[CANTIDAD TOTAL]]-Tabla13[[#This Row],[PRIMER TRIMESTRE]]-Tabla13[[#This Row],[SEGUNDO TRIMESTRE]]-Tabla13[[#This Row],[TERCER TRIMESTRE]]</f>
        <v>25</v>
      </c>
      <c r="H443" s="31">
        <v>100</v>
      </c>
      <c r="I443" s="32">
        <v>980</v>
      </c>
      <c r="J443" s="32">
        <f>Tabla13[[#This Row],[CANTIDAD TOTAL]]*Tabla13[[#This Row],[PRECIO UNITARIO ESTIMADO]]</f>
        <v>98000</v>
      </c>
      <c r="K443" s="40"/>
      <c r="L443" s="37" t="s">
        <v>35</v>
      </c>
      <c r="M443" s="26" t="s">
        <v>1709</v>
      </c>
      <c r="N443" s="32"/>
      <c r="O443" s="37" t="s">
        <v>1213</v>
      </c>
      <c r="P443" s="65"/>
      <c r="Q443" s="79" t="s">
        <v>1229</v>
      </c>
      <c r="R443" s="83">
        <v>433</v>
      </c>
      <c r="U443" s="29"/>
    </row>
    <row r="444" spans="1:21" x14ac:dyDescent="0.25">
      <c r="A444" s="44" t="s">
        <v>568</v>
      </c>
      <c r="B444" s="30" t="s">
        <v>1096</v>
      </c>
      <c r="C444" s="37" t="s">
        <v>24</v>
      </c>
      <c r="D444" s="31">
        <f>ROUND(Tabla13[[#This Row],[CANTIDAD TOTAL]]/4,0)</f>
        <v>25</v>
      </c>
      <c r="E444" s="31">
        <f>ROUND(Tabla13[[#This Row],[CANTIDAD TOTAL]]/4,0)</f>
        <v>25</v>
      </c>
      <c r="F444" s="31">
        <f>ROUND(Tabla13[[#This Row],[CANTIDAD TOTAL]]/4,0)</f>
        <v>25</v>
      </c>
      <c r="G444" s="31">
        <f>Tabla13[[#This Row],[CANTIDAD TOTAL]]-Tabla13[[#This Row],[PRIMER TRIMESTRE]]-Tabla13[[#This Row],[SEGUNDO TRIMESTRE]]-Tabla13[[#This Row],[TERCER TRIMESTRE]]</f>
        <v>25</v>
      </c>
      <c r="H444" s="31">
        <v>100</v>
      </c>
      <c r="I444" s="32">
        <v>1125</v>
      </c>
      <c r="J444" s="32">
        <f>Tabla13[[#This Row],[CANTIDAD TOTAL]]*Tabla13[[#This Row],[PRECIO UNITARIO ESTIMADO]]</f>
        <v>112500</v>
      </c>
      <c r="K444" s="40"/>
      <c r="L444" s="37" t="s">
        <v>35</v>
      </c>
      <c r="M444" s="26" t="s">
        <v>1709</v>
      </c>
      <c r="N444" s="32"/>
      <c r="O444" s="37" t="s">
        <v>1213</v>
      </c>
      <c r="P444" s="65"/>
      <c r="Q444" s="79" t="s">
        <v>1229</v>
      </c>
      <c r="R444" s="83">
        <v>434</v>
      </c>
      <c r="U444" s="29"/>
    </row>
    <row r="445" spans="1:21" x14ac:dyDescent="0.25">
      <c r="A445" s="44" t="s">
        <v>568</v>
      </c>
      <c r="B445" s="30" t="s">
        <v>1097</v>
      </c>
      <c r="C445" s="37" t="s">
        <v>24</v>
      </c>
      <c r="D445" s="31">
        <f>ROUND(Tabla13[[#This Row],[CANTIDAD TOTAL]]/4,0)</f>
        <v>18</v>
      </c>
      <c r="E445" s="31">
        <f>ROUND(Tabla13[[#This Row],[CANTIDAD TOTAL]]/4,0)</f>
        <v>18</v>
      </c>
      <c r="F445" s="31">
        <f>ROUND(Tabla13[[#This Row],[CANTIDAD TOTAL]]/4,0)</f>
        <v>18</v>
      </c>
      <c r="G445" s="31">
        <f>Tabla13[[#This Row],[CANTIDAD TOTAL]]-Tabla13[[#This Row],[PRIMER TRIMESTRE]]-Tabla13[[#This Row],[SEGUNDO TRIMESTRE]]-Tabla13[[#This Row],[TERCER TRIMESTRE]]</f>
        <v>16</v>
      </c>
      <c r="H445" s="31">
        <v>70</v>
      </c>
      <c r="I445" s="32">
        <v>450</v>
      </c>
      <c r="J445" s="32">
        <f>Tabla13[[#This Row],[CANTIDAD TOTAL]]*Tabla13[[#This Row],[PRECIO UNITARIO ESTIMADO]]</f>
        <v>31500</v>
      </c>
      <c r="K445" s="40"/>
      <c r="L445" s="37" t="s">
        <v>35</v>
      </c>
      <c r="M445" s="26" t="s">
        <v>1709</v>
      </c>
      <c r="N445" s="32"/>
      <c r="O445" s="37" t="s">
        <v>1213</v>
      </c>
      <c r="P445" s="65"/>
      <c r="Q445" s="79" t="s">
        <v>1229</v>
      </c>
      <c r="R445" s="83">
        <v>435</v>
      </c>
      <c r="U445" s="29"/>
    </row>
    <row r="446" spans="1:21" x14ac:dyDescent="0.25">
      <c r="A446" s="34" t="s">
        <v>440</v>
      </c>
      <c r="B446" s="26" t="s">
        <v>442</v>
      </c>
      <c r="C446" s="36" t="s">
        <v>24</v>
      </c>
      <c r="D446" s="26">
        <f>ROUND(Tabla13[[#This Row],[CANTIDAD TOTAL]]/4,0)</f>
        <v>1</v>
      </c>
      <c r="E446" s="26">
        <f>ROUND(Tabla13[[#This Row],[CANTIDAD TOTAL]]/4,0)</f>
        <v>1</v>
      </c>
      <c r="F446" s="26">
        <f>ROUND(Tabla13[[#This Row],[CANTIDAD TOTAL]]/4,0)</f>
        <v>1</v>
      </c>
      <c r="G446" s="26">
        <f>Tabla13[[#This Row],[CANTIDAD TOTAL]]-Tabla13[[#This Row],[PRIMER TRIMESTRE]]-Tabla13[[#This Row],[SEGUNDO TRIMESTRE]]-Tabla13[[#This Row],[TERCER TRIMESTRE]]</f>
        <v>0</v>
      </c>
      <c r="H446" s="26">
        <v>3</v>
      </c>
      <c r="I446" s="27">
        <v>7304.2</v>
      </c>
      <c r="J446" s="27">
        <f>Tabla13[[#This Row],[CANTIDAD TOTAL]]*Tabla13[[#This Row],[PRECIO UNITARIO ESTIMADO]]</f>
        <v>21912.6</v>
      </c>
      <c r="K446" s="34"/>
      <c r="L446" s="36" t="s">
        <v>42</v>
      </c>
      <c r="M446" s="26" t="s">
        <v>1709</v>
      </c>
      <c r="N446" s="26"/>
      <c r="O446" s="36" t="s">
        <v>1205</v>
      </c>
      <c r="P446" s="65"/>
      <c r="Q446" s="79" t="s">
        <v>1237</v>
      </c>
      <c r="R446" s="83">
        <v>436</v>
      </c>
      <c r="U446" s="29"/>
    </row>
    <row r="447" spans="1:21" x14ac:dyDescent="0.25">
      <c r="A447" s="34" t="s">
        <v>440</v>
      </c>
      <c r="B447" s="26" t="s">
        <v>444</v>
      </c>
      <c r="C447" s="36" t="s">
        <v>24</v>
      </c>
      <c r="D447" s="26">
        <f>ROUND(Tabla13[[#This Row],[CANTIDAD TOTAL]]/4,0)</f>
        <v>1</v>
      </c>
      <c r="E447" s="26">
        <f>ROUND(Tabla13[[#This Row],[CANTIDAD TOTAL]]/4,0)</f>
        <v>1</v>
      </c>
      <c r="F447" s="26">
        <f>ROUND(Tabla13[[#This Row],[CANTIDAD TOTAL]]/4,0)</f>
        <v>1</v>
      </c>
      <c r="G447" s="26">
        <f>Tabla13[[#This Row],[CANTIDAD TOTAL]]-Tabla13[[#This Row],[PRIMER TRIMESTRE]]-Tabla13[[#This Row],[SEGUNDO TRIMESTRE]]-Tabla13[[#This Row],[TERCER TRIMESTRE]]</f>
        <v>1</v>
      </c>
      <c r="H447" s="26">
        <v>4</v>
      </c>
      <c r="I447" s="27">
        <v>750</v>
      </c>
      <c r="J447" s="27">
        <f>Tabla13[[#This Row],[CANTIDAD TOTAL]]*Tabla13[[#This Row],[PRECIO UNITARIO ESTIMADO]]</f>
        <v>3000</v>
      </c>
      <c r="K447" s="34"/>
      <c r="L447" s="36"/>
      <c r="M447" s="26" t="s">
        <v>1709</v>
      </c>
      <c r="N447" s="26"/>
      <c r="O447" s="36" t="s">
        <v>1205</v>
      </c>
      <c r="P447" s="65"/>
      <c r="Q447" s="79" t="s">
        <v>1237</v>
      </c>
      <c r="R447" s="83">
        <v>437</v>
      </c>
      <c r="U447" s="29"/>
    </row>
    <row r="448" spans="1:21" x14ac:dyDescent="0.25">
      <c r="A448" s="34" t="s">
        <v>67</v>
      </c>
      <c r="B448" s="26" t="s">
        <v>69</v>
      </c>
      <c r="C448" s="36" t="s">
        <v>24</v>
      </c>
      <c r="D448" s="26">
        <f>ROUND(Tabla13[[#This Row],[CANTIDAD TOTAL]]/4,0)</f>
        <v>196</v>
      </c>
      <c r="E448" s="26">
        <f>ROUND(Tabla13[[#This Row],[CANTIDAD TOTAL]]/4,0)</f>
        <v>196</v>
      </c>
      <c r="F448" s="26">
        <f>ROUND(Tabla13[[#This Row],[CANTIDAD TOTAL]]/4,0)</f>
        <v>196</v>
      </c>
      <c r="G448" s="26">
        <f>Tabla13[[#This Row],[CANTIDAD TOTAL]]-Tabla13[[#This Row],[PRIMER TRIMESTRE]]-Tabla13[[#This Row],[SEGUNDO TRIMESTRE]]-Tabla13[[#This Row],[TERCER TRIMESTRE]]</f>
        <v>194</v>
      </c>
      <c r="H448" s="26">
        <v>782</v>
      </c>
      <c r="I448" s="27">
        <v>229.51</v>
      </c>
      <c r="J448" s="27">
        <f>Tabla13[[#This Row],[CANTIDAD TOTAL]]*Tabla13[[#This Row],[PRECIO UNITARIO ESTIMADO]]</f>
        <v>179476.82</v>
      </c>
      <c r="K448" s="34"/>
      <c r="L448" s="36"/>
      <c r="M448" s="26" t="s">
        <v>1709</v>
      </c>
      <c r="N448" s="26"/>
      <c r="O448" s="36" t="s">
        <v>1213</v>
      </c>
      <c r="P448" s="65" t="s">
        <v>1206</v>
      </c>
      <c r="Q448" s="79" t="s">
        <v>1237</v>
      </c>
      <c r="R448" s="83">
        <v>438</v>
      </c>
      <c r="U448" s="29"/>
    </row>
    <row r="449" spans="1:21" x14ac:dyDescent="0.25">
      <c r="A449" s="34" t="s">
        <v>67</v>
      </c>
      <c r="B449" s="26" t="s">
        <v>71</v>
      </c>
      <c r="C449" s="36" t="s">
        <v>24</v>
      </c>
      <c r="D449" s="26">
        <f>ROUND(Tabla13[[#This Row],[CANTIDAD TOTAL]]/4,0)</f>
        <v>12600</v>
      </c>
      <c r="E449" s="26">
        <f>ROUND(Tabla13[[#This Row],[CANTIDAD TOTAL]]/4,0)</f>
        <v>12600</v>
      </c>
      <c r="F449" s="26">
        <f>ROUND(Tabla13[[#This Row],[CANTIDAD TOTAL]]/4,0)</f>
        <v>12600</v>
      </c>
      <c r="G449" s="26">
        <f>Tabla13[[#This Row],[CANTIDAD TOTAL]]-Tabla13[[#This Row],[PRIMER TRIMESTRE]]-Tabla13[[#This Row],[SEGUNDO TRIMESTRE]]-Tabla13[[#This Row],[TERCER TRIMESTRE]]</f>
        <v>12600</v>
      </c>
      <c r="H449" s="26">
        <v>50400</v>
      </c>
      <c r="I449" s="27">
        <v>29.5</v>
      </c>
      <c r="J449" s="27">
        <f>Tabla13[[#This Row],[CANTIDAD TOTAL]]*Tabla13[[#This Row],[PRECIO UNITARIO ESTIMADO]]</f>
        <v>1486800</v>
      </c>
      <c r="K449" s="34"/>
      <c r="L449" s="36"/>
      <c r="M449" s="26" t="s">
        <v>1709</v>
      </c>
      <c r="N449" s="26"/>
      <c r="O449" s="36" t="s">
        <v>1213</v>
      </c>
      <c r="P449" s="65" t="s">
        <v>1206</v>
      </c>
      <c r="Q449" s="79" t="s">
        <v>1237</v>
      </c>
      <c r="R449" s="83">
        <v>439</v>
      </c>
      <c r="U449" s="29"/>
    </row>
    <row r="450" spans="1:21" x14ac:dyDescent="0.25">
      <c r="A450" s="34" t="s">
        <v>67</v>
      </c>
      <c r="B450" s="26" t="s">
        <v>73</v>
      </c>
      <c r="C450" s="36" t="s">
        <v>24</v>
      </c>
      <c r="D450" s="26">
        <f>ROUND(Tabla13[[#This Row],[CANTIDAD TOTAL]]/4,0)</f>
        <v>347</v>
      </c>
      <c r="E450" s="26">
        <f>ROUND(Tabla13[[#This Row],[CANTIDAD TOTAL]]/4,0)</f>
        <v>347</v>
      </c>
      <c r="F450" s="26">
        <f>ROUND(Tabla13[[#This Row],[CANTIDAD TOTAL]]/4,0)</f>
        <v>347</v>
      </c>
      <c r="G450" s="26">
        <f>Tabla13[[#This Row],[CANTIDAD TOTAL]]-Tabla13[[#This Row],[PRIMER TRIMESTRE]]-Tabla13[[#This Row],[SEGUNDO TRIMESTRE]]-Tabla13[[#This Row],[TERCER TRIMESTRE]]</f>
        <v>345</v>
      </c>
      <c r="H450" s="26">
        <v>1386</v>
      </c>
      <c r="I450" s="27">
        <v>17.7</v>
      </c>
      <c r="J450" s="27">
        <f>Tabla13[[#This Row],[CANTIDAD TOTAL]]*Tabla13[[#This Row],[PRECIO UNITARIO ESTIMADO]]</f>
        <v>24532.2</v>
      </c>
      <c r="K450" s="34"/>
      <c r="L450" s="36"/>
      <c r="M450" s="26" t="s">
        <v>1709</v>
      </c>
      <c r="N450" s="26"/>
      <c r="O450" s="36" t="s">
        <v>1213</v>
      </c>
      <c r="P450" s="65" t="s">
        <v>1206</v>
      </c>
      <c r="Q450" s="79" t="s">
        <v>1237</v>
      </c>
      <c r="R450" s="83">
        <v>440</v>
      </c>
      <c r="U450" s="29"/>
    </row>
    <row r="451" spans="1:21" x14ac:dyDescent="0.25">
      <c r="A451" s="34" t="s">
        <v>67</v>
      </c>
      <c r="B451" s="26" t="s">
        <v>75</v>
      </c>
      <c r="C451" s="36" t="s">
        <v>24</v>
      </c>
      <c r="D451" s="26">
        <f>ROUND(Tabla13[[#This Row],[CANTIDAD TOTAL]]/4,0)</f>
        <v>1582</v>
      </c>
      <c r="E451" s="26">
        <f>ROUND(Tabla13[[#This Row],[CANTIDAD TOTAL]]/4,0)</f>
        <v>1582</v>
      </c>
      <c r="F451" s="26">
        <f>ROUND(Tabla13[[#This Row],[CANTIDAD TOTAL]]/4,0)</f>
        <v>1582</v>
      </c>
      <c r="G451" s="26">
        <f>Tabla13[[#This Row],[CANTIDAD TOTAL]]-Tabla13[[#This Row],[PRIMER TRIMESTRE]]-Tabla13[[#This Row],[SEGUNDO TRIMESTRE]]-Tabla13[[#This Row],[TERCER TRIMESTRE]]</f>
        <v>1582</v>
      </c>
      <c r="H451" s="26">
        <v>6328</v>
      </c>
      <c r="I451" s="27">
        <v>171.1</v>
      </c>
      <c r="J451" s="27">
        <f>Tabla13[[#This Row],[CANTIDAD TOTAL]]*Tabla13[[#This Row],[PRECIO UNITARIO ESTIMADO]]</f>
        <v>1082720.8</v>
      </c>
      <c r="K451" s="34"/>
      <c r="L451" s="36"/>
      <c r="M451" s="26" t="s">
        <v>1709</v>
      </c>
      <c r="N451" s="26"/>
      <c r="O451" s="36" t="s">
        <v>1213</v>
      </c>
      <c r="P451" s="65" t="s">
        <v>1206</v>
      </c>
      <c r="Q451" s="79" t="s">
        <v>1237</v>
      </c>
      <c r="R451" s="83">
        <v>441</v>
      </c>
      <c r="U451" s="29"/>
    </row>
    <row r="452" spans="1:21" x14ac:dyDescent="0.25">
      <c r="A452" s="34" t="s">
        <v>67</v>
      </c>
      <c r="B452" s="26" t="s">
        <v>77</v>
      </c>
      <c r="C452" s="36" t="s">
        <v>24</v>
      </c>
      <c r="D452" s="26">
        <f>ROUND(Tabla13[[#This Row],[CANTIDAD TOTAL]]/4,0)</f>
        <v>4</v>
      </c>
      <c r="E452" s="26">
        <f>ROUND(Tabla13[[#This Row],[CANTIDAD TOTAL]]/4,0)</f>
        <v>4</v>
      </c>
      <c r="F452" s="26">
        <f>ROUND(Tabla13[[#This Row],[CANTIDAD TOTAL]]/4,0)</f>
        <v>4</v>
      </c>
      <c r="G452" s="26">
        <f>Tabla13[[#This Row],[CANTIDAD TOTAL]]-Tabla13[[#This Row],[PRIMER TRIMESTRE]]-Tabla13[[#This Row],[SEGUNDO TRIMESTRE]]-Tabla13[[#This Row],[TERCER TRIMESTRE]]</f>
        <v>3</v>
      </c>
      <c r="H452" s="26">
        <v>15</v>
      </c>
      <c r="I452" s="27">
        <v>449.99</v>
      </c>
      <c r="J452" s="27">
        <f>Tabla13[[#This Row],[CANTIDAD TOTAL]]*Tabla13[[#This Row],[PRECIO UNITARIO ESTIMADO]]</f>
        <v>6749.85</v>
      </c>
      <c r="K452" s="34"/>
      <c r="L452" s="36"/>
      <c r="M452" s="26" t="s">
        <v>1709</v>
      </c>
      <c r="N452" s="26"/>
      <c r="O452" s="36" t="s">
        <v>1213</v>
      </c>
      <c r="P452" s="65" t="s">
        <v>1206</v>
      </c>
      <c r="Q452" s="79" t="s">
        <v>1237</v>
      </c>
      <c r="R452" s="83">
        <v>442</v>
      </c>
      <c r="U452" s="29"/>
    </row>
    <row r="453" spans="1:21" x14ac:dyDescent="0.25">
      <c r="A453" s="34" t="s">
        <v>67</v>
      </c>
      <c r="B453" s="26" t="s">
        <v>79</v>
      </c>
      <c r="C453" s="36" t="s">
        <v>24</v>
      </c>
      <c r="D453" s="26">
        <f>ROUND(Tabla13[[#This Row],[CANTIDAD TOTAL]]/4,0)</f>
        <v>7</v>
      </c>
      <c r="E453" s="26">
        <f>ROUND(Tabla13[[#This Row],[CANTIDAD TOTAL]]/4,0)</f>
        <v>7</v>
      </c>
      <c r="F453" s="26">
        <f>ROUND(Tabla13[[#This Row],[CANTIDAD TOTAL]]/4,0)</f>
        <v>7</v>
      </c>
      <c r="G453" s="26">
        <f>Tabla13[[#This Row],[CANTIDAD TOTAL]]-Tabla13[[#This Row],[PRIMER TRIMESTRE]]-Tabla13[[#This Row],[SEGUNDO TRIMESTRE]]-Tabla13[[#This Row],[TERCER TRIMESTRE]]</f>
        <v>7</v>
      </c>
      <c r="H453" s="26">
        <v>28</v>
      </c>
      <c r="I453" s="27">
        <v>625</v>
      </c>
      <c r="J453" s="27">
        <f>Tabla13[[#This Row],[CANTIDAD TOTAL]]*Tabla13[[#This Row],[PRECIO UNITARIO ESTIMADO]]</f>
        <v>17500</v>
      </c>
      <c r="K453" s="34"/>
      <c r="L453" s="36"/>
      <c r="M453" s="26" t="s">
        <v>1709</v>
      </c>
      <c r="N453" s="26"/>
      <c r="O453" s="36" t="s">
        <v>1213</v>
      </c>
      <c r="P453" s="65" t="s">
        <v>1206</v>
      </c>
      <c r="Q453" s="79" t="s">
        <v>1237</v>
      </c>
      <c r="R453" s="83">
        <v>443</v>
      </c>
      <c r="U453" s="29"/>
    </row>
    <row r="454" spans="1:21" x14ac:dyDescent="0.25">
      <c r="A454" s="34" t="s">
        <v>67</v>
      </c>
      <c r="B454" s="26" t="s">
        <v>81</v>
      </c>
      <c r="C454" s="36" t="s">
        <v>244</v>
      </c>
      <c r="D454" s="26">
        <f>ROUND(Tabla13[[#This Row],[CANTIDAD TOTAL]]/4,0)</f>
        <v>1487</v>
      </c>
      <c r="E454" s="26">
        <f>ROUND(Tabla13[[#This Row],[CANTIDAD TOTAL]]/4,0)</f>
        <v>1487</v>
      </c>
      <c r="F454" s="26">
        <f>ROUND(Tabla13[[#This Row],[CANTIDAD TOTAL]]/4,0)</f>
        <v>1487</v>
      </c>
      <c r="G454" s="26">
        <f>Tabla13[[#This Row],[CANTIDAD TOTAL]]-Tabla13[[#This Row],[PRIMER TRIMESTRE]]-Tabla13[[#This Row],[SEGUNDO TRIMESTRE]]-Tabla13[[#This Row],[TERCER TRIMESTRE]]</f>
        <v>1486</v>
      </c>
      <c r="H454" s="26">
        <v>5947</v>
      </c>
      <c r="I454" s="27">
        <v>21.24</v>
      </c>
      <c r="J454" s="27">
        <f>Tabla13[[#This Row],[CANTIDAD TOTAL]]*Tabla13[[#This Row],[PRECIO UNITARIO ESTIMADO]]</f>
        <v>126314.27999999998</v>
      </c>
      <c r="K454" s="34"/>
      <c r="L454" s="36"/>
      <c r="M454" s="26" t="s">
        <v>1709</v>
      </c>
      <c r="N454" s="26"/>
      <c r="O454" s="36" t="s">
        <v>1213</v>
      </c>
      <c r="P454" s="65" t="s">
        <v>1206</v>
      </c>
      <c r="Q454" s="79" t="s">
        <v>1237</v>
      </c>
      <c r="R454" s="83">
        <v>444</v>
      </c>
      <c r="U454" s="29"/>
    </row>
    <row r="455" spans="1:21" x14ac:dyDescent="0.25">
      <c r="A455" s="34" t="s">
        <v>67</v>
      </c>
      <c r="B455" s="26" t="s">
        <v>82</v>
      </c>
      <c r="C455" s="36" t="s">
        <v>24</v>
      </c>
      <c r="D455" s="26">
        <f>ROUND(Tabla13[[#This Row],[CANTIDAD TOTAL]]/4,0)</f>
        <v>34</v>
      </c>
      <c r="E455" s="26">
        <f>ROUND(Tabla13[[#This Row],[CANTIDAD TOTAL]]/4,0)</f>
        <v>34</v>
      </c>
      <c r="F455" s="26">
        <f>ROUND(Tabla13[[#This Row],[CANTIDAD TOTAL]]/4,0)</f>
        <v>34</v>
      </c>
      <c r="G455" s="26">
        <f>Tabla13[[#This Row],[CANTIDAD TOTAL]]-Tabla13[[#This Row],[PRIMER TRIMESTRE]]-Tabla13[[#This Row],[SEGUNDO TRIMESTRE]]-Tabla13[[#This Row],[TERCER TRIMESTRE]]</f>
        <v>34</v>
      </c>
      <c r="H455" s="26">
        <v>136</v>
      </c>
      <c r="I455" s="27">
        <v>115.64</v>
      </c>
      <c r="J455" s="27">
        <f>Tabla13[[#This Row],[CANTIDAD TOTAL]]*Tabla13[[#This Row],[PRECIO UNITARIO ESTIMADO]]</f>
        <v>15727.04</v>
      </c>
      <c r="K455" s="34"/>
      <c r="L455" s="36"/>
      <c r="M455" s="26" t="s">
        <v>1709</v>
      </c>
      <c r="N455" s="26"/>
      <c r="O455" s="36" t="s">
        <v>1213</v>
      </c>
      <c r="P455" s="65" t="s">
        <v>1206</v>
      </c>
      <c r="Q455" s="79" t="s">
        <v>1237</v>
      </c>
      <c r="R455" s="83">
        <v>445</v>
      </c>
      <c r="U455" s="29"/>
    </row>
    <row r="456" spans="1:21" x14ac:dyDescent="0.25">
      <c r="A456" s="34" t="s">
        <v>67</v>
      </c>
      <c r="B456" s="26" t="s">
        <v>83</v>
      </c>
      <c r="C456" s="36" t="s">
        <v>24</v>
      </c>
      <c r="D456" s="26">
        <f>ROUND(Tabla13[[#This Row],[CANTIDAD TOTAL]]/4,0)</f>
        <v>3</v>
      </c>
      <c r="E456" s="26">
        <f>ROUND(Tabla13[[#This Row],[CANTIDAD TOTAL]]/4,0)</f>
        <v>3</v>
      </c>
      <c r="F456" s="26">
        <f>ROUND(Tabla13[[#This Row],[CANTIDAD TOTAL]]/4,0)</f>
        <v>3</v>
      </c>
      <c r="G456" s="26">
        <f>Tabla13[[#This Row],[CANTIDAD TOTAL]]-Tabla13[[#This Row],[PRIMER TRIMESTRE]]-Tabla13[[#This Row],[SEGUNDO TRIMESTRE]]-Tabla13[[#This Row],[TERCER TRIMESTRE]]</f>
        <v>2</v>
      </c>
      <c r="H456" s="26">
        <v>11</v>
      </c>
      <c r="I456" s="27">
        <v>52.2</v>
      </c>
      <c r="J456" s="27">
        <f>Tabla13[[#This Row],[CANTIDAD TOTAL]]*Tabla13[[#This Row],[PRECIO UNITARIO ESTIMADO]]</f>
        <v>574.20000000000005</v>
      </c>
      <c r="K456" s="34"/>
      <c r="L456" s="36"/>
      <c r="M456" s="26" t="s">
        <v>1709</v>
      </c>
      <c r="N456" s="26"/>
      <c r="O456" s="36" t="s">
        <v>1213</v>
      </c>
      <c r="P456" s="65" t="s">
        <v>1206</v>
      </c>
      <c r="Q456" s="79" t="s">
        <v>1237</v>
      </c>
      <c r="R456" s="83">
        <v>446</v>
      </c>
      <c r="U456" s="29"/>
    </row>
    <row r="457" spans="1:21" x14ac:dyDescent="0.25">
      <c r="A457" s="34" t="s">
        <v>67</v>
      </c>
      <c r="B457" s="26" t="s">
        <v>84</v>
      </c>
      <c r="C457" s="36" t="s">
        <v>24</v>
      </c>
      <c r="D457" s="26">
        <f>ROUND(Tabla13[[#This Row],[CANTIDAD TOTAL]]/4,0)</f>
        <v>75</v>
      </c>
      <c r="E457" s="26">
        <f>ROUND(Tabla13[[#This Row],[CANTIDAD TOTAL]]/4,0)</f>
        <v>75</v>
      </c>
      <c r="F457" s="26">
        <f>ROUND(Tabla13[[#This Row],[CANTIDAD TOTAL]]/4,0)</f>
        <v>75</v>
      </c>
      <c r="G457" s="26">
        <f>Tabla13[[#This Row],[CANTIDAD TOTAL]]-Tabla13[[#This Row],[PRIMER TRIMESTRE]]-Tabla13[[#This Row],[SEGUNDO TRIMESTRE]]-Tabla13[[#This Row],[TERCER TRIMESTRE]]</f>
        <v>75</v>
      </c>
      <c r="H457" s="26">
        <v>300</v>
      </c>
      <c r="I457" s="27">
        <v>21.21</v>
      </c>
      <c r="J457" s="27">
        <f>Tabla13[[#This Row],[CANTIDAD TOTAL]]*Tabla13[[#This Row],[PRECIO UNITARIO ESTIMADO]]</f>
        <v>6363</v>
      </c>
      <c r="K457" s="34"/>
      <c r="L457" s="36"/>
      <c r="M457" s="26" t="s">
        <v>1709</v>
      </c>
      <c r="N457" s="26"/>
      <c r="O457" s="36" t="s">
        <v>1213</v>
      </c>
      <c r="P457" s="65" t="s">
        <v>1206</v>
      </c>
      <c r="Q457" s="79" t="s">
        <v>1237</v>
      </c>
      <c r="R457" s="83">
        <v>447</v>
      </c>
      <c r="U457" s="29"/>
    </row>
    <row r="458" spans="1:21" x14ac:dyDescent="0.25">
      <c r="A458" s="34" t="s">
        <v>67</v>
      </c>
      <c r="B458" s="26" t="s">
        <v>85</v>
      </c>
      <c r="C458" s="36" t="s">
        <v>24</v>
      </c>
      <c r="D458" s="26">
        <f>ROUND(Tabla13[[#This Row],[CANTIDAD TOTAL]]/4,0)</f>
        <v>685</v>
      </c>
      <c r="E458" s="26">
        <f>ROUND(Tabla13[[#This Row],[CANTIDAD TOTAL]]/4,0)</f>
        <v>685</v>
      </c>
      <c r="F458" s="26">
        <f>ROUND(Tabla13[[#This Row],[CANTIDAD TOTAL]]/4,0)</f>
        <v>685</v>
      </c>
      <c r="G458" s="26">
        <f>Tabla13[[#This Row],[CANTIDAD TOTAL]]-Tabla13[[#This Row],[PRIMER TRIMESTRE]]-Tabla13[[#This Row],[SEGUNDO TRIMESTRE]]-Tabla13[[#This Row],[TERCER TRIMESTRE]]</f>
        <v>686</v>
      </c>
      <c r="H458" s="26">
        <v>2741</v>
      </c>
      <c r="I458" s="27">
        <v>23.2</v>
      </c>
      <c r="J458" s="27">
        <f>Tabla13[[#This Row],[CANTIDAD TOTAL]]*Tabla13[[#This Row],[PRECIO UNITARIO ESTIMADO]]</f>
        <v>63591.199999999997</v>
      </c>
      <c r="K458" s="34"/>
      <c r="L458" s="36"/>
      <c r="M458" s="26" t="s">
        <v>1709</v>
      </c>
      <c r="N458" s="26"/>
      <c r="O458" s="36" t="s">
        <v>1213</v>
      </c>
      <c r="P458" s="65" t="s">
        <v>1206</v>
      </c>
      <c r="Q458" s="79" t="s">
        <v>1237</v>
      </c>
      <c r="R458" s="83">
        <v>448</v>
      </c>
      <c r="U458" s="29"/>
    </row>
    <row r="459" spans="1:21" x14ac:dyDescent="0.25">
      <c r="A459" s="34" t="s">
        <v>67</v>
      </c>
      <c r="B459" s="26" t="s">
        <v>86</v>
      </c>
      <c r="C459" s="36" t="s">
        <v>24</v>
      </c>
      <c r="D459" s="26">
        <f>ROUND(Tabla13[[#This Row],[CANTIDAD TOTAL]]/4,0)</f>
        <v>37</v>
      </c>
      <c r="E459" s="26">
        <f>ROUND(Tabla13[[#This Row],[CANTIDAD TOTAL]]/4,0)</f>
        <v>37</v>
      </c>
      <c r="F459" s="26">
        <f>ROUND(Tabla13[[#This Row],[CANTIDAD TOTAL]]/4,0)</f>
        <v>37</v>
      </c>
      <c r="G459" s="26">
        <f>Tabla13[[#This Row],[CANTIDAD TOTAL]]-Tabla13[[#This Row],[PRIMER TRIMESTRE]]-Tabla13[[#This Row],[SEGUNDO TRIMESTRE]]-Tabla13[[#This Row],[TERCER TRIMESTRE]]</f>
        <v>37</v>
      </c>
      <c r="H459" s="26">
        <v>148</v>
      </c>
      <c r="I459" s="27">
        <v>29.5</v>
      </c>
      <c r="J459" s="27">
        <f>Tabla13[[#This Row],[CANTIDAD TOTAL]]*Tabla13[[#This Row],[PRECIO UNITARIO ESTIMADO]]</f>
        <v>4366</v>
      </c>
      <c r="K459" s="34"/>
      <c r="L459" s="36"/>
      <c r="M459" s="26" t="s">
        <v>1709</v>
      </c>
      <c r="N459" s="26"/>
      <c r="O459" s="36" t="s">
        <v>1213</v>
      </c>
      <c r="P459" s="65" t="s">
        <v>1206</v>
      </c>
      <c r="Q459" s="79" t="s">
        <v>1237</v>
      </c>
      <c r="R459" s="83">
        <v>449</v>
      </c>
      <c r="U459" s="29"/>
    </row>
    <row r="460" spans="1:21" x14ac:dyDescent="0.25">
      <c r="A460" s="34" t="s">
        <v>67</v>
      </c>
      <c r="B460" s="26" t="s">
        <v>87</v>
      </c>
      <c r="C460" s="36" t="s">
        <v>24</v>
      </c>
      <c r="D460" s="26">
        <f>ROUND(Tabla13[[#This Row],[CANTIDAD TOTAL]]/4,0)</f>
        <v>140</v>
      </c>
      <c r="E460" s="26">
        <f>ROUND(Tabla13[[#This Row],[CANTIDAD TOTAL]]/4,0)</f>
        <v>140</v>
      </c>
      <c r="F460" s="26">
        <f>ROUND(Tabla13[[#This Row],[CANTIDAD TOTAL]]/4,0)</f>
        <v>140</v>
      </c>
      <c r="G460" s="26">
        <f>Tabla13[[#This Row],[CANTIDAD TOTAL]]-Tabla13[[#This Row],[PRIMER TRIMESTRE]]-Tabla13[[#This Row],[SEGUNDO TRIMESTRE]]-Tabla13[[#This Row],[TERCER TRIMESTRE]]</f>
        <v>141</v>
      </c>
      <c r="H460" s="26">
        <v>561</v>
      </c>
      <c r="I460" s="27">
        <v>47.2</v>
      </c>
      <c r="J460" s="27">
        <f>Tabla13[[#This Row],[CANTIDAD TOTAL]]*Tabla13[[#This Row],[PRECIO UNITARIO ESTIMADO]]</f>
        <v>26479.200000000001</v>
      </c>
      <c r="K460" s="34"/>
      <c r="L460" s="36"/>
      <c r="M460" s="26" t="s">
        <v>1709</v>
      </c>
      <c r="N460" s="26"/>
      <c r="O460" s="36" t="s">
        <v>1213</v>
      </c>
      <c r="P460" s="65" t="s">
        <v>1206</v>
      </c>
      <c r="Q460" s="79" t="s">
        <v>1237</v>
      </c>
      <c r="R460" s="83">
        <v>450</v>
      </c>
      <c r="U460" s="29"/>
    </row>
    <row r="461" spans="1:21" x14ac:dyDescent="0.25">
      <c r="A461" s="34" t="s">
        <v>67</v>
      </c>
      <c r="B461" s="26" t="s">
        <v>88</v>
      </c>
      <c r="C461" s="36" t="s">
        <v>24</v>
      </c>
      <c r="D461" s="26">
        <f>ROUND(Tabla13[[#This Row],[CANTIDAD TOTAL]]/4,0)</f>
        <v>106</v>
      </c>
      <c r="E461" s="26">
        <f>ROUND(Tabla13[[#This Row],[CANTIDAD TOTAL]]/4,0)</f>
        <v>106</v>
      </c>
      <c r="F461" s="26">
        <f>ROUND(Tabla13[[#This Row],[CANTIDAD TOTAL]]/4,0)</f>
        <v>106</v>
      </c>
      <c r="G461" s="26">
        <f>Tabla13[[#This Row],[CANTIDAD TOTAL]]-Tabla13[[#This Row],[PRIMER TRIMESTRE]]-Tabla13[[#This Row],[SEGUNDO TRIMESTRE]]-Tabla13[[#This Row],[TERCER TRIMESTRE]]</f>
        <v>106</v>
      </c>
      <c r="H461" s="26">
        <v>424</v>
      </c>
      <c r="I461" s="27">
        <v>115.64</v>
      </c>
      <c r="J461" s="27">
        <f>Tabla13[[#This Row],[CANTIDAD TOTAL]]*Tabla13[[#This Row],[PRECIO UNITARIO ESTIMADO]]</f>
        <v>49031.360000000001</v>
      </c>
      <c r="K461" s="34"/>
      <c r="L461" s="36"/>
      <c r="M461" s="26" t="s">
        <v>1709</v>
      </c>
      <c r="N461" s="26"/>
      <c r="O461" s="36" t="s">
        <v>1213</v>
      </c>
      <c r="P461" s="65" t="s">
        <v>1206</v>
      </c>
      <c r="Q461" s="79" t="s">
        <v>1237</v>
      </c>
      <c r="R461" s="83">
        <v>451</v>
      </c>
      <c r="U461" s="29"/>
    </row>
    <row r="462" spans="1:21" x14ac:dyDescent="0.25">
      <c r="A462" s="34" t="s">
        <v>67</v>
      </c>
      <c r="B462" s="26" t="s">
        <v>89</v>
      </c>
      <c r="C462" s="36" t="s">
        <v>24</v>
      </c>
      <c r="D462" s="26">
        <f>ROUND(Tabla13[[#This Row],[CANTIDAD TOTAL]]/4,0)</f>
        <v>6</v>
      </c>
      <c r="E462" s="26">
        <f>ROUND(Tabla13[[#This Row],[CANTIDAD TOTAL]]/4,0)</f>
        <v>6</v>
      </c>
      <c r="F462" s="26">
        <f>ROUND(Tabla13[[#This Row],[CANTIDAD TOTAL]]/4,0)</f>
        <v>6</v>
      </c>
      <c r="G462" s="26">
        <f>Tabla13[[#This Row],[CANTIDAD TOTAL]]-Tabla13[[#This Row],[PRIMER TRIMESTRE]]-Tabla13[[#This Row],[SEGUNDO TRIMESTRE]]-Tabla13[[#This Row],[TERCER TRIMESTRE]]</f>
        <v>7</v>
      </c>
      <c r="H462" s="26">
        <v>25</v>
      </c>
      <c r="I462" s="27">
        <v>37</v>
      </c>
      <c r="J462" s="27">
        <f>Tabla13[[#This Row],[CANTIDAD TOTAL]]*Tabla13[[#This Row],[PRECIO UNITARIO ESTIMADO]]</f>
        <v>925</v>
      </c>
      <c r="K462" s="34"/>
      <c r="L462" s="36"/>
      <c r="M462" s="26" t="s">
        <v>1709</v>
      </c>
      <c r="N462" s="26"/>
      <c r="O462" s="36" t="s">
        <v>1213</v>
      </c>
      <c r="P462" s="65" t="s">
        <v>1206</v>
      </c>
      <c r="Q462" s="79" t="s">
        <v>1237</v>
      </c>
      <c r="R462" s="83">
        <v>452</v>
      </c>
      <c r="U462" s="29"/>
    </row>
    <row r="463" spans="1:21" x14ac:dyDescent="0.25">
      <c r="A463" s="34" t="s">
        <v>67</v>
      </c>
      <c r="B463" s="26" t="s">
        <v>90</v>
      </c>
      <c r="C463" s="36" t="s">
        <v>24</v>
      </c>
      <c r="D463" s="26">
        <f>ROUND(Tabla13[[#This Row],[CANTIDAD TOTAL]]/4,0)</f>
        <v>11</v>
      </c>
      <c r="E463" s="26">
        <f>ROUND(Tabla13[[#This Row],[CANTIDAD TOTAL]]/4,0)</f>
        <v>11</v>
      </c>
      <c r="F463" s="26">
        <f>ROUND(Tabla13[[#This Row],[CANTIDAD TOTAL]]/4,0)</f>
        <v>11</v>
      </c>
      <c r="G463" s="26">
        <f>Tabla13[[#This Row],[CANTIDAD TOTAL]]-Tabla13[[#This Row],[PRIMER TRIMESTRE]]-Tabla13[[#This Row],[SEGUNDO TRIMESTRE]]-Tabla13[[#This Row],[TERCER TRIMESTRE]]</f>
        <v>11</v>
      </c>
      <c r="H463" s="26">
        <v>44</v>
      </c>
      <c r="I463" s="27">
        <v>156.6</v>
      </c>
      <c r="J463" s="27">
        <f>Tabla13[[#This Row],[CANTIDAD TOTAL]]*Tabla13[[#This Row],[PRECIO UNITARIO ESTIMADO]]</f>
        <v>6890.4</v>
      </c>
      <c r="K463" s="34"/>
      <c r="L463" s="36"/>
      <c r="M463" s="26" t="s">
        <v>1709</v>
      </c>
      <c r="N463" s="26"/>
      <c r="O463" s="36" t="s">
        <v>1213</v>
      </c>
      <c r="P463" s="65" t="s">
        <v>1206</v>
      </c>
      <c r="Q463" s="79" t="s">
        <v>1237</v>
      </c>
      <c r="R463" s="83">
        <v>453</v>
      </c>
      <c r="U463" s="29"/>
    </row>
    <row r="464" spans="1:21" x14ac:dyDescent="0.25">
      <c r="A464" s="34" t="s">
        <v>67</v>
      </c>
      <c r="B464" s="26" t="s">
        <v>91</v>
      </c>
      <c r="C464" s="36" t="s">
        <v>24</v>
      </c>
      <c r="D464" s="26">
        <f>ROUND(Tabla13[[#This Row],[CANTIDAD TOTAL]]/4,0)</f>
        <v>52</v>
      </c>
      <c r="E464" s="26">
        <f>ROUND(Tabla13[[#This Row],[CANTIDAD TOTAL]]/4,0)</f>
        <v>52</v>
      </c>
      <c r="F464" s="26">
        <f>ROUND(Tabla13[[#This Row],[CANTIDAD TOTAL]]/4,0)</f>
        <v>52</v>
      </c>
      <c r="G464" s="26">
        <f>Tabla13[[#This Row],[CANTIDAD TOTAL]]-Tabla13[[#This Row],[PRIMER TRIMESTRE]]-Tabla13[[#This Row],[SEGUNDO TRIMESTRE]]-Tabla13[[#This Row],[TERCER TRIMESTRE]]</f>
        <v>51</v>
      </c>
      <c r="H464" s="26">
        <v>207</v>
      </c>
      <c r="I464" s="27">
        <v>41.3</v>
      </c>
      <c r="J464" s="27">
        <f>Tabla13[[#This Row],[CANTIDAD TOTAL]]*Tabla13[[#This Row],[PRECIO UNITARIO ESTIMADO]]</f>
        <v>8549.0999999999985</v>
      </c>
      <c r="K464" s="34"/>
      <c r="L464" s="36"/>
      <c r="M464" s="26" t="s">
        <v>1709</v>
      </c>
      <c r="N464" s="26"/>
      <c r="O464" s="36" t="s">
        <v>1213</v>
      </c>
      <c r="P464" s="65" t="s">
        <v>1206</v>
      </c>
      <c r="Q464" s="79" t="s">
        <v>1237</v>
      </c>
      <c r="R464" s="83">
        <v>454</v>
      </c>
      <c r="U464" s="29"/>
    </row>
    <row r="465" spans="1:21" x14ac:dyDescent="0.25">
      <c r="A465" s="34" t="s">
        <v>67</v>
      </c>
      <c r="B465" s="26" t="s">
        <v>92</v>
      </c>
      <c r="C465" s="36" t="s">
        <v>244</v>
      </c>
      <c r="D465" s="26">
        <f>ROUND(Tabla13[[#This Row],[CANTIDAD TOTAL]]/4,0)</f>
        <v>230</v>
      </c>
      <c r="E465" s="26">
        <f>ROUND(Tabla13[[#This Row],[CANTIDAD TOTAL]]/4,0)</f>
        <v>230</v>
      </c>
      <c r="F465" s="26">
        <f>ROUND(Tabla13[[#This Row],[CANTIDAD TOTAL]]/4,0)</f>
        <v>230</v>
      </c>
      <c r="G465" s="26">
        <f>Tabla13[[#This Row],[CANTIDAD TOTAL]]-Tabla13[[#This Row],[PRIMER TRIMESTRE]]-Tabla13[[#This Row],[SEGUNDO TRIMESTRE]]-Tabla13[[#This Row],[TERCER TRIMESTRE]]</f>
        <v>231</v>
      </c>
      <c r="H465" s="26">
        <v>921</v>
      </c>
      <c r="I465" s="27">
        <v>25.96</v>
      </c>
      <c r="J465" s="27">
        <f>Tabla13[[#This Row],[CANTIDAD TOTAL]]*Tabla13[[#This Row],[PRECIO UNITARIO ESTIMADO]]</f>
        <v>23909.16</v>
      </c>
      <c r="K465" s="34"/>
      <c r="L465" s="36"/>
      <c r="M465" s="26" t="s">
        <v>1709</v>
      </c>
      <c r="N465" s="26"/>
      <c r="O465" s="36" t="s">
        <v>1213</v>
      </c>
      <c r="P465" s="65" t="s">
        <v>1206</v>
      </c>
      <c r="Q465" s="79" t="s">
        <v>1237</v>
      </c>
      <c r="R465" s="83">
        <v>455</v>
      </c>
      <c r="U465" s="29"/>
    </row>
    <row r="466" spans="1:21" x14ac:dyDescent="0.25">
      <c r="A466" s="34" t="s">
        <v>67</v>
      </c>
      <c r="B466" s="26" t="s">
        <v>93</v>
      </c>
      <c r="C466" s="36" t="s">
        <v>244</v>
      </c>
      <c r="D466" s="26">
        <f>ROUND(Tabla13[[#This Row],[CANTIDAD TOTAL]]/4,0)</f>
        <v>151</v>
      </c>
      <c r="E466" s="26">
        <f>ROUND(Tabla13[[#This Row],[CANTIDAD TOTAL]]/4,0)</f>
        <v>151</v>
      </c>
      <c r="F466" s="26">
        <f>ROUND(Tabla13[[#This Row],[CANTIDAD TOTAL]]/4,0)</f>
        <v>151</v>
      </c>
      <c r="G466" s="26">
        <f>Tabla13[[#This Row],[CANTIDAD TOTAL]]-Tabla13[[#This Row],[PRIMER TRIMESTRE]]-Tabla13[[#This Row],[SEGUNDO TRIMESTRE]]-Tabla13[[#This Row],[TERCER TRIMESTRE]]</f>
        <v>152</v>
      </c>
      <c r="H466" s="26">
        <v>605</v>
      </c>
      <c r="I466" s="27">
        <v>7.86</v>
      </c>
      <c r="J466" s="27">
        <f>Tabla13[[#This Row],[CANTIDAD TOTAL]]*Tabla13[[#This Row],[PRECIO UNITARIO ESTIMADO]]</f>
        <v>4755.3</v>
      </c>
      <c r="K466" s="34"/>
      <c r="L466" s="36"/>
      <c r="M466" s="26" t="s">
        <v>1709</v>
      </c>
      <c r="N466" s="26"/>
      <c r="O466" s="36" t="s">
        <v>1213</v>
      </c>
      <c r="P466" s="65" t="s">
        <v>1206</v>
      </c>
      <c r="Q466" s="79" t="s">
        <v>1237</v>
      </c>
      <c r="R466" s="83">
        <v>456</v>
      </c>
      <c r="U466" s="29"/>
    </row>
    <row r="467" spans="1:21" x14ac:dyDescent="0.25">
      <c r="A467" s="34" t="s">
        <v>67</v>
      </c>
      <c r="B467" s="26" t="s">
        <v>94</v>
      </c>
      <c r="C467" s="36" t="s">
        <v>24</v>
      </c>
      <c r="D467" s="26">
        <f>ROUND(Tabla13[[#This Row],[CANTIDAD TOTAL]]/4,0)</f>
        <v>140</v>
      </c>
      <c r="E467" s="26">
        <f>ROUND(Tabla13[[#This Row],[CANTIDAD TOTAL]]/4,0)</f>
        <v>140</v>
      </c>
      <c r="F467" s="26">
        <f>ROUND(Tabla13[[#This Row],[CANTIDAD TOTAL]]/4,0)</f>
        <v>140</v>
      </c>
      <c r="G467" s="26">
        <f>Tabla13[[#This Row],[CANTIDAD TOTAL]]-Tabla13[[#This Row],[PRIMER TRIMESTRE]]-Tabla13[[#This Row],[SEGUNDO TRIMESTRE]]-Tabla13[[#This Row],[TERCER TRIMESTRE]]</f>
        <v>139</v>
      </c>
      <c r="H467" s="26">
        <v>559</v>
      </c>
      <c r="I467" s="27">
        <v>20.059999999999999</v>
      </c>
      <c r="J467" s="27">
        <f>Tabla13[[#This Row],[CANTIDAD TOTAL]]*Tabla13[[#This Row],[PRECIO UNITARIO ESTIMADO]]</f>
        <v>11213.539999999999</v>
      </c>
      <c r="K467" s="34"/>
      <c r="L467" s="36"/>
      <c r="M467" s="26" t="s">
        <v>1709</v>
      </c>
      <c r="N467" s="26"/>
      <c r="O467" s="36" t="s">
        <v>1213</v>
      </c>
      <c r="P467" s="65" t="s">
        <v>1206</v>
      </c>
      <c r="Q467" s="79" t="s">
        <v>1237</v>
      </c>
      <c r="R467" s="83">
        <v>457</v>
      </c>
      <c r="U467" s="29"/>
    </row>
    <row r="468" spans="1:21" x14ac:dyDescent="0.25">
      <c r="A468" s="34" t="s">
        <v>67</v>
      </c>
      <c r="B468" s="26" t="s">
        <v>95</v>
      </c>
      <c r="C468" s="36" t="s">
        <v>24</v>
      </c>
      <c r="D468" s="26">
        <f>ROUND(Tabla13[[#This Row],[CANTIDAD TOTAL]]/4,0)</f>
        <v>8</v>
      </c>
      <c r="E468" s="26">
        <f>ROUND(Tabla13[[#This Row],[CANTIDAD TOTAL]]/4,0)</f>
        <v>8</v>
      </c>
      <c r="F468" s="26">
        <f>ROUND(Tabla13[[#This Row],[CANTIDAD TOTAL]]/4,0)</f>
        <v>8</v>
      </c>
      <c r="G468" s="26">
        <f>Tabla13[[#This Row],[CANTIDAD TOTAL]]-Tabla13[[#This Row],[PRIMER TRIMESTRE]]-Tabla13[[#This Row],[SEGUNDO TRIMESTRE]]-Tabla13[[#This Row],[TERCER TRIMESTRE]]</f>
        <v>9</v>
      </c>
      <c r="H468" s="26">
        <v>33</v>
      </c>
      <c r="I468" s="27">
        <v>105.02</v>
      </c>
      <c r="J468" s="27">
        <f>Tabla13[[#This Row],[CANTIDAD TOTAL]]*Tabla13[[#This Row],[PRECIO UNITARIO ESTIMADO]]</f>
        <v>3465.66</v>
      </c>
      <c r="K468" s="34"/>
      <c r="L468" s="36"/>
      <c r="M468" s="26" t="s">
        <v>1709</v>
      </c>
      <c r="N468" s="26"/>
      <c r="O468" s="36" t="s">
        <v>1213</v>
      </c>
      <c r="P468" s="65" t="s">
        <v>1206</v>
      </c>
      <c r="Q468" s="79" t="s">
        <v>1237</v>
      </c>
      <c r="R468" s="83">
        <v>458</v>
      </c>
      <c r="U468" s="29"/>
    </row>
    <row r="469" spans="1:21" x14ac:dyDescent="0.25">
      <c r="A469" s="34" t="s">
        <v>67</v>
      </c>
      <c r="B469" s="26" t="s">
        <v>96</v>
      </c>
      <c r="C469" s="36" t="s">
        <v>24</v>
      </c>
      <c r="D469" s="26">
        <f>ROUND(Tabla13[[#This Row],[CANTIDAD TOTAL]]/4,0)</f>
        <v>1</v>
      </c>
      <c r="E469" s="26">
        <f>ROUND(Tabla13[[#This Row],[CANTIDAD TOTAL]]/4,0)</f>
        <v>1</v>
      </c>
      <c r="F469" s="26">
        <f>ROUND(Tabla13[[#This Row],[CANTIDAD TOTAL]]/4,0)</f>
        <v>1</v>
      </c>
      <c r="G469" s="26">
        <f>Tabla13[[#This Row],[CANTIDAD TOTAL]]-Tabla13[[#This Row],[PRIMER TRIMESTRE]]-Tabla13[[#This Row],[SEGUNDO TRIMESTRE]]-Tabla13[[#This Row],[TERCER TRIMESTRE]]</f>
        <v>1</v>
      </c>
      <c r="H469" s="26">
        <v>4</v>
      </c>
      <c r="I469" s="27">
        <v>115</v>
      </c>
      <c r="J469" s="27">
        <f>Tabla13[[#This Row],[CANTIDAD TOTAL]]*Tabla13[[#This Row],[PRECIO UNITARIO ESTIMADO]]</f>
        <v>460</v>
      </c>
      <c r="K469" s="34"/>
      <c r="L469" s="36"/>
      <c r="M469" s="26" t="s">
        <v>1709</v>
      </c>
      <c r="N469" s="26"/>
      <c r="O469" s="36" t="s">
        <v>1213</v>
      </c>
      <c r="P469" s="65" t="s">
        <v>1206</v>
      </c>
      <c r="Q469" s="79" t="s">
        <v>1237</v>
      </c>
      <c r="R469" s="83">
        <v>459</v>
      </c>
      <c r="U469" s="29"/>
    </row>
    <row r="470" spans="1:21" x14ac:dyDescent="0.25">
      <c r="A470" s="34" t="s">
        <v>67</v>
      </c>
      <c r="B470" s="26" t="s">
        <v>97</v>
      </c>
      <c r="C470" s="36" t="s">
        <v>244</v>
      </c>
      <c r="D470" s="26">
        <f>ROUND(Tabla13[[#This Row],[CANTIDAD TOTAL]]/4,0)</f>
        <v>76</v>
      </c>
      <c r="E470" s="26">
        <f>ROUND(Tabla13[[#This Row],[CANTIDAD TOTAL]]/4,0)</f>
        <v>76</v>
      </c>
      <c r="F470" s="26">
        <f>ROUND(Tabla13[[#This Row],[CANTIDAD TOTAL]]/4,0)</f>
        <v>76</v>
      </c>
      <c r="G470" s="26">
        <f>Tabla13[[#This Row],[CANTIDAD TOTAL]]-Tabla13[[#This Row],[PRIMER TRIMESTRE]]-Tabla13[[#This Row],[SEGUNDO TRIMESTRE]]-Tabla13[[#This Row],[TERCER TRIMESTRE]]</f>
        <v>77</v>
      </c>
      <c r="H470" s="26">
        <v>305</v>
      </c>
      <c r="I470" s="27">
        <v>45.88</v>
      </c>
      <c r="J470" s="27">
        <f>Tabla13[[#This Row],[CANTIDAD TOTAL]]*Tabla13[[#This Row],[PRECIO UNITARIO ESTIMADO]]</f>
        <v>13993.400000000001</v>
      </c>
      <c r="K470" s="34"/>
      <c r="L470" s="36"/>
      <c r="M470" s="26" t="s">
        <v>1709</v>
      </c>
      <c r="N470" s="26"/>
      <c r="O470" s="36" t="s">
        <v>1213</v>
      </c>
      <c r="P470" s="65" t="s">
        <v>1206</v>
      </c>
      <c r="Q470" s="79" t="s">
        <v>1237</v>
      </c>
      <c r="R470" s="83">
        <v>460</v>
      </c>
      <c r="U470" s="29"/>
    </row>
    <row r="471" spans="1:21" x14ac:dyDescent="0.25">
      <c r="A471" s="34" t="s">
        <v>67</v>
      </c>
      <c r="B471" s="26" t="s">
        <v>98</v>
      </c>
      <c r="C471" s="36" t="s">
        <v>24</v>
      </c>
      <c r="D471" s="26">
        <v>115</v>
      </c>
      <c r="E471" s="26">
        <v>115</v>
      </c>
      <c r="F471" s="26">
        <v>2115</v>
      </c>
      <c r="G471" s="26">
        <v>115</v>
      </c>
      <c r="H471" s="26">
        <f>1820+2010-1370</f>
        <v>2460</v>
      </c>
      <c r="I471" s="27">
        <v>5.25</v>
      </c>
      <c r="J471" s="27">
        <f>Tabla13[[#This Row],[CANTIDAD TOTAL]]*Tabla13[[#This Row],[PRECIO UNITARIO ESTIMADO]]</f>
        <v>12915</v>
      </c>
      <c r="K471" s="34"/>
      <c r="L471" s="36"/>
      <c r="M471" s="26" t="s">
        <v>1709</v>
      </c>
      <c r="N471" s="26"/>
      <c r="O471" s="36" t="s">
        <v>1213</v>
      </c>
      <c r="P471" s="65" t="s">
        <v>1206</v>
      </c>
      <c r="Q471" s="79" t="s">
        <v>1237</v>
      </c>
      <c r="R471" s="83">
        <v>461</v>
      </c>
      <c r="U471" s="29"/>
    </row>
    <row r="472" spans="1:21" x14ac:dyDescent="0.25">
      <c r="A472" s="34" t="s">
        <v>67</v>
      </c>
      <c r="B472" s="26" t="s">
        <v>99</v>
      </c>
      <c r="C472" s="36" t="s">
        <v>244</v>
      </c>
      <c r="D472" s="26">
        <f>ROUND(Tabla13[[#This Row],[CANTIDAD TOTAL]]/4,0)</f>
        <v>195</v>
      </c>
      <c r="E472" s="26">
        <f>ROUND(Tabla13[[#This Row],[CANTIDAD TOTAL]]/4,0)</f>
        <v>195</v>
      </c>
      <c r="F472" s="26">
        <f>ROUND(Tabla13[[#This Row],[CANTIDAD TOTAL]]/4,0)</f>
        <v>195</v>
      </c>
      <c r="G472" s="26">
        <f>Tabla13[[#This Row],[CANTIDAD TOTAL]]-Tabla13[[#This Row],[PRIMER TRIMESTRE]]-Tabla13[[#This Row],[SEGUNDO TRIMESTRE]]-Tabla13[[#This Row],[TERCER TRIMESTRE]]</f>
        <v>194</v>
      </c>
      <c r="H472" s="26">
        <v>779</v>
      </c>
      <c r="I472" s="27">
        <v>29.5</v>
      </c>
      <c r="J472" s="27">
        <f>Tabla13[[#This Row],[CANTIDAD TOTAL]]*Tabla13[[#This Row],[PRECIO UNITARIO ESTIMADO]]</f>
        <v>22980.5</v>
      </c>
      <c r="K472" s="34"/>
      <c r="L472" s="36"/>
      <c r="M472" s="26" t="s">
        <v>1709</v>
      </c>
      <c r="N472" s="26"/>
      <c r="O472" s="36" t="s">
        <v>1213</v>
      </c>
      <c r="P472" s="65" t="s">
        <v>1206</v>
      </c>
      <c r="Q472" s="79" t="s">
        <v>1237</v>
      </c>
      <c r="R472" s="83">
        <v>462</v>
      </c>
      <c r="U472" s="29"/>
    </row>
    <row r="473" spans="1:21" x14ac:dyDescent="0.25">
      <c r="A473" s="34" t="s">
        <v>67</v>
      </c>
      <c r="B473" s="26" t="s">
        <v>100</v>
      </c>
      <c r="C473" s="36" t="s">
        <v>24</v>
      </c>
      <c r="D473" s="26">
        <f>ROUND(Tabla13[[#This Row],[CANTIDAD TOTAL]]/4,0)</f>
        <v>87</v>
      </c>
      <c r="E473" s="26">
        <f>ROUND(Tabla13[[#This Row],[CANTIDAD TOTAL]]/4,0)</f>
        <v>87</v>
      </c>
      <c r="F473" s="26">
        <f>ROUND(Tabla13[[#This Row],[CANTIDAD TOTAL]]/4,0)</f>
        <v>87</v>
      </c>
      <c r="G473" s="26">
        <f>Tabla13[[#This Row],[CANTIDAD TOTAL]]-Tabla13[[#This Row],[PRIMER TRIMESTRE]]-Tabla13[[#This Row],[SEGUNDO TRIMESTRE]]-Tabla13[[#This Row],[TERCER TRIMESTRE]]</f>
        <v>88</v>
      </c>
      <c r="H473" s="26">
        <v>349</v>
      </c>
      <c r="I473" s="27">
        <v>342.2</v>
      </c>
      <c r="J473" s="27">
        <f>Tabla13[[#This Row],[CANTIDAD TOTAL]]*Tabla13[[#This Row],[PRECIO UNITARIO ESTIMADO]]</f>
        <v>119427.8</v>
      </c>
      <c r="K473" s="34"/>
      <c r="L473" s="36"/>
      <c r="M473" s="26" t="s">
        <v>1709</v>
      </c>
      <c r="N473" s="26"/>
      <c r="O473" s="36" t="s">
        <v>1213</v>
      </c>
      <c r="P473" s="65" t="s">
        <v>1206</v>
      </c>
      <c r="Q473" s="79" t="s">
        <v>1237</v>
      </c>
      <c r="R473" s="83">
        <v>463</v>
      </c>
      <c r="U473" s="29"/>
    </row>
    <row r="474" spans="1:21" x14ac:dyDescent="0.25">
      <c r="A474" s="34" t="s">
        <v>67</v>
      </c>
      <c r="B474" s="26" t="s">
        <v>101</v>
      </c>
      <c r="C474" s="36" t="s">
        <v>244</v>
      </c>
      <c r="D474" s="26">
        <f>ROUND(Tabla13[[#This Row],[CANTIDAD TOTAL]]/4,0)</f>
        <v>43</v>
      </c>
      <c r="E474" s="26">
        <f>ROUND(Tabla13[[#This Row],[CANTIDAD TOTAL]]/4,0)</f>
        <v>43</v>
      </c>
      <c r="F474" s="26">
        <f>ROUND(Tabla13[[#This Row],[CANTIDAD TOTAL]]/4,0)</f>
        <v>43</v>
      </c>
      <c r="G474" s="26">
        <f>Tabla13[[#This Row],[CANTIDAD TOTAL]]-Tabla13[[#This Row],[PRIMER TRIMESTRE]]-Tabla13[[#This Row],[SEGUNDO TRIMESTRE]]-Tabla13[[#This Row],[TERCER TRIMESTRE]]</f>
        <v>44</v>
      </c>
      <c r="H474" s="26">
        <v>173</v>
      </c>
      <c r="I474" s="27">
        <v>162.13</v>
      </c>
      <c r="J474" s="27">
        <f>Tabla13[[#This Row],[CANTIDAD TOTAL]]*Tabla13[[#This Row],[PRECIO UNITARIO ESTIMADO]]</f>
        <v>28048.489999999998</v>
      </c>
      <c r="K474" s="34"/>
      <c r="L474" s="36"/>
      <c r="M474" s="26" t="s">
        <v>1709</v>
      </c>
      <c r="N474" s="26"/>
      <c r="O474" s="36" t="s">
        <v>1213</v>
      </c>
      <c r="P474" s="65" t="s">
        <v>1206</v>
      </c>
      <c r="Q474" s="79" t="s">
        <v>1237</v>
      </c>
      <c r="R474" s="83">
        <v>464</v>
      </c>
      <c r="U474" s="29"/>
    </row>
    <row r="475" spans="1:21" x14ac:dyDescent="0.25">
      <c r="A475" s="34" t="s">
        <v>67</v>
      </c>
      <c r="B475" s="26" t="s">
        <v>102</v>
      </c>
      <c r="C475" s="36" t="s">
        <v>24</v>
      </c>
      <c r="D475" s="26">
        <f>ROUND(Tabla13[[#This Row],[CANTIDAD TOTAL]]/4,0)</f>
        <v>295</v>
      </c>
      <c r="E475" s="26">
        <f>ROUND(Tabla13[[#This Row],[CANTIDAD TOTAL]]/4,0)</f>
        <v>295</v>
      </c>
      <c r="F475" s="26">
        <f>ROUND(Tabla13[[#This Row],[CANTIDAD TOTAL]]/4,0)</f>
        <v>295</v>
      </c>
      <c r="G475" s="26">
        <f>Tabla13[[#This Row],[CANTIDAD TOTAL]]-Tabla13[[#This Row],[PRIMER TRIMESTRE]]-Tabla13[[#This Row],[SEGUNDO TRIMESTRE]]-Tabla13[[#This Row],[TERCER TRIMESTRE]]</f>
        <v>295</v>
      </c>
      <c r="H475" s="26">
        <v>1180</v>
      </c>
      <c r="I475" s="27">
        <v>8.9700000000000006</v>
      </c>
      <c r="J475" s="27">
        <f>Tabla13[[#This Row],[CANTIDAD TOTAL]]*Tabla13[[#This Row],[PRECIO UNITARIO ESTIMADO]]</f>
        <v>10584.6</v>
      </c>
      <c r="K475" s="34"/>
      <c r="L475" s="36"/>
      <c r="M475" s="26" t="s">
        <v>1709</v>
      </c>
      <c r="N475" s="26"/>
      <c r="O475" s="36" t="s">
        <v>1213</v>
      </c>
      <c r="P475" s="65" t="s">
        <v>1206</v>
      </c>
      <c r="Q475" s="79" t="s">
        <v>1237</v>
      </c>
      <c r="R475" s="83">
        <v>465</v>
      </c>
      <c r="U475" s="29"/>
    </row>
    <row r="476" spans="1:21" x14ac:dyDescent="0.25">
      <c r="A476" s="34" t="s">
        <v>67</v>
      </c>
      <c r="B476" s="26" t="s">
        <v>103</v>
      </c>
      <c r="C476" s="36" t="s">
        <v>24</v>
      </c>
      <c r="D476" s="26">
        <f>(21500-4000)/4</f>
        <v>4375</v>
      </c>
      <c r="E476" s="26">
        <f>(21500-4000)/4</f>
        <v>4375</v>
      </c>
      <c r="F476" s="26">
        <f>(21500-4000)/4+4000</f>
        <v>8375</v>
      </c>
      <c r="G476" s="26">
        <f>(21500-4000)/4</f>
        <v>4375</v>
      </c>
      <c r="H476" s="26">
        <f>21000+4300-3800</f>
        <v>21500</v>
      </c>
      <c r="I476" s="27">
        <v>3.6</v>
      </c>
      <c r="J476" s="27">
        <f>Tabla13[[#This Row],[CANTIDAD TOTAL]]*Tabla13[[#This Row],[PRECIO UNITARIO ESTIMADO]]</f>
        <v>77400</v>
      </c>
      <c r="K476" s="34"/>
      <c r="L476" s="36"/>
      <c r="M476" s="26" t="s">
        <v>1709</v>
      </c>
      <c r="N476" s="26"/>
      <c r="O476" s="36" t="s">
        <v>1213</v>
      </c>
      <c r="P476" s="65" t="s">
        <v>1206</v>
      </c>
      <c r="Q476" s="79" t="s">
        <v>1237</v>
      </c>
      <c r="R476" s="83">
        <v>466</v>
      </c>
      <c r="U476" s="29"/>
    </row>
    <row r="477" spans="1:21" x14ac:dyDescent="0.25">
      <c r="A477" s="34" t="s">
        <v>67</v>
      </c>
      <c r="B477" s="26" t="s">
        <v>104</v>
      </c>
      <c r="C477" s="36" t="s">
        <v>24</v>
      </c>
      <c r="D477" s="26">
        <v>1163</v>
      </c>
      <c r="E477" s="26">
        <v>1163</v>
      </c>
      <c r="F477" s="26">
        <f>1163+4000</f>
        <v>5163</v>
      </c>
      <c r="G477" s="26">
        <v>1161</v>
      </c>
      <c r="H477" s="26">
        <f>8300+4150-3800</f>
        <v>8650</v>
      </c>
      <c r="I477" s="27">
        <v>3.6</v>
      </c>
      <c r="J477" s="27">
        <f>Tabla13[[#This Row],[CANTIDAD TOTAL]]*Tabla13[[#This Row],[PRECIO UNITARIO ESTIMADO]]</f>
        <v>31140</v>
      </c>
      <c r="K477" s="34"/>
      <c r="L477" s="36"/>
      <c r="M477" s="26" t="s">
        <v>1709</v>
      </c>
      <c r="N477" s="26"/>
      <c r="O477" s="36" t="s">
        <v>1213</v>
      </c>
      <c r="P477" s="65" t="s">
        <v>1206</v>
      </c>
      <c r="Q477" s="79" t="s">
        <v>1237</v>
      </c>
      <c r="R477" s="83">
        <v>467</v>
      </c>
      <c r="U477" s="29"/>
    </row>
    <row r="478" spans="1:21" x14ac:dyDescent="0.25">
      <c r="A478" s="34" t="s">
        <v>67</v>
      </c>
      <c r="B478" s="26" t="s">
        <v>105</v>
      </c>
      <c r="C478" s="36" t="s">
        <v>24</v>
      </c>
      <c r="D478" s="26"/>
      <c r="E478" s="26"/>
      <c r="F478" s="26"/>
      <c r="G478" s="26"/>
      <c r="H478" s="26">
        <v>2950</v>
      </c>
      <c r="I478" s="27">
        <v>3.6</v>
      </c>
      <c r="J478" s="27">
        <f>Tabla13[[#This Row],[CANTIDAD TOTAL]]*Tabla13[[#This Row],[PRECIO UNITARIO ESTIMADO]]</f>
        <v>10620</v>
      </c>
      <c r="K478" s="34"/>
      <c r="L478" s="36"/>
      <c r="M478" s="26" t="s">
        <v>1709</v>
      </c>
      <c r="N478" s="26"/>
      <c r="O478" s="36" t="s">
        <v>1213</v>
      </c>
      <c r="P478" s="65" t="s">
        <v>1206</v>
      </c>
      <c r="Q478" s="79" t="s">
        <v>1237</v>
      </c>
      <c r="R478" s="83">
        <v>468</v>
      </c>
      <c r="U478" s="29"/>
    </row>
    <row r="479" spans="1:21" x14ac:dyDescent="0.25">
      <c r="A479" s="34" t="s">
        <v>67</v>
      </c>
      <c r="B479" s="26" t="s">
        <v>106</v>
      </c>
      <c r="C479" s="36" t="s">
        <v>24</v>
      </c>
      <c r="D479" s="26">
        <v>2057</v>
      </c>
      <c r="E479" s="26">
        <v>2057</v>
      </c>
      <c r="F479" s="26">
        <f>2057+4000</f>
        <v>6057</v>
      </c>
      <c r="G479" s="26">
        <v>2054</v>
      </c>
      <c r="H479" s="26">
        <f>11775+4250-3800</f>
        <v>12225</v>
      </c>
      <c r="I479" s="27">
        <v>5.5</v>
      </c>
      <c r="J479" s="27">
        <f>Tabla13[[#This Row],[CANTIDAD TOTAL]]*Tabla13[[#This Row],[PRECIO UNITARIO ESTIMADO]]</f>
        <v>67237.5</v>
      </c>
      <c r="K479" s="34"/>
      <c r="L479" s="36"/>
      <c r="M479" s="26" t="s">
        <v>1709</v>
      </c>
      <c r="N479" s="26"/>
      <c r="O479" s="36" t="s">
        <v>1213</v>
      </c>
      <c r="P479" s="65" t="s">
        <v>1206</v>
      </c>
      <c r="Q479" s="79" t="s">
        <v>1237</v>
      </c>
      <c r="R479" s="83">
        <v>469</v>
      </c>
      <c r="U479" s="29"/>
    </row>
    <row r="480" spans="1:21" x14ac:dyDescent="0.25">
      <c r="A480" s="34" t="s">
        <v>67</v>
      </c>
      <c r="B480" s="26" t="s">
        <v>107</v>
      </c>
      <c r="C480" s="36" t="s">
        <v>24</v>
      </c>
      <c r="D480" s="26">
        <f>ROUND(Tabla13[[#This Row],[CANTIDAD TOTAL]]/4,0)</f>
        <v>8</v>
      </c>
      <c r="E480" s="26">
        <f>ROUND(Tabla13[[#This Row],[CANTIDAD TOTAL]]/4,0)</f>
        <v>8</v>
      </c>
      <c r="F480" s="26">
        <f>ROUND(Tabla13[[#This Row],[CANTIDAD TOTAL]]/4,0)</f>
        <v>8</v>
      </c>
      <c r="G480" s="26">
        <f>Tabla13[[#This Row],[CANTIDAD TOTAL]]-Tabla13[[#This Row],[PRIMER TRIMESTRE]]-Tabla13[[#This Row],[SEGUNDO TRIMESTRE]]-Tabla13[[#This Row],[TERCER TRIMESTRE]]</f>
        <v>8</v>
      </c>
      <c r="H480" s="26">
        <v>32</v>
      </c>
      <c r="I480" s="27">
        <v>30</v>
      </c>
      <c r="J480" s="27">
        <f>Tabla13[[#This Row],[CANTIDAD TOTAL]]*Tabla13[[#This Row],[PRECIO UNITARIO ESTIMADO]]</f>
        <v>960</v>
      </c>
      <c r="K480" s="34"/>
      <c r="L480" s="36"/>
      <c r="M480" s="26" t="s">
        <v>1709</v>
      </c>
      <c r="N480" s="26"/>
      <c r="O480" s="36" t="s">
        <v>1213</v>
      </c>
      <c r="P480" s="65" t="s">
        <v>1206</v>
      </c>
      <c r="Q480" s="79" t="s">
        <v>1237</v>
      </c>
      <c r="R480" s="83">
        <v>470</v>
      </c>
      <c r="U480" s="29"/>
    </row>
    <row r="481" spans="1:21" x14ac:dyDescent="0.25">
      <c r="A481" s="34" t="s">
        <v>67</v>
      </c>
      <c r="B481" s="26" t="s">
        <v>108</v>
      </c>
      <c r="C481" s="36" t="s">
        <v>24</v>
      </c>
      <c r="D481" s="26">
        <f>ROUND(Tabla13[[#This Row],[CANTIDAD TOTAL]]/4,0)</f>
        <v>825</v>
      </c>
      <c r="E481" s="26">
        <f>ROUND(Tabla13[[#This Row],[CANTIDAD TOTAL]]/4,0)</f>
        <v>825</v>
      </c>
      <c r="F481" s="26">
        <f>ROUND(Tabla13[[#This Row],[CANTIDAD TOTAL]]/4,0)</f>
        <v>825</v>
      </c>
      <c r="G481" s="26">
        <f>Tabla13[[#This Row],[CANTIDAD TOTAL]]-Tabla13[[#This Row],[PRIMER TRIMESTRE]]-Tabla13[[#This Row],[SEGUNDO TRIMESTRE]]-Tabla13[[#This Row],[TERCER TRIMESTRE]]</f>
        <v>825</v>
      </c>
      <c r="H481" s="26">
        <v>3300</v>
      </c>
      <c r="I481" s="27">
        <v>10.48</v>
      </c>
      <c r="J481" s="27">
        <f>Tabla13[[#This Row],[CANTIDAD TOTAL]]*Tabla13[[#This Row],[PRECIO UNITARIO ESTIMADO]]</f>
        <v>34584</v>
      </c>
      <c r="K481" s="34"/>
      <c r="L481" s="36"/>
      <c r="M481" s="26" t="s">
        <v>1709</v>
      </c>
      <c r="N481" s="26"/>
      <c r="O481" s="36" t="s">
        <v>1213</v>
      </c>
      <c r="P481" s="65" t="s">
        <v>1206</v>
      </c>
      <c r="Q481" s="79" t="s">
        <v>1237</v>
      </c>
      <c r="R481" s="83">
        <v>471</v>
      </c>
      <c r="U481" s="29"/>
    </row>
    <row r="482" spans="1:21" x14ac:dyDescent="0.25">
      <c r="A482" s="34" t="s">
        <v>67</v>
      </c>
      <c r="B482" s="26" t="s">
        <v>109</v>
      </c>
      <c r="C482" s="36" t="s">
        <v>24</v>
      </c>
      <c r="D482" s="26">
        <f>ROUND(Tabla13[[#This Row],[CANTIDAD TOTAL]]/4,0)</f>
        <v>625</v>
      </c>
      <c r="E482" s="26">
        <f>ROUND(Tabla13[[#This Row],[CANTIDAD TOTAL]]/4,0)</f>
        <v>625</v>
      </c>
      <c r="F482" s="26">
        <f>ROUND(Tabla13[[#This Row],[CANTIDAD TOTAL]]/4,0)</f>
        <v>625</v>
      </c>
      <c r="G482" s="26">
        <f>Tabla13[[#This Row],[CANTIDAD TOTAL]]-Tabla13[[#This Row],[PRIMER TRIMESTRE]]-Tabla13[[#This Row],[SEGUNDO TRIMESTRE]]-Tabla13[[#This Row],[TERCER TRIMESTRE]]</f>
        <v>625</v>
      </c>
      <c r="H482" s="26">
        <v>2500</v>
      </c>
      <c r="I482" s="27">
        <v>12.98</v>
      </c>
      <c r="J482" s="27">
        <f>Tabla13[[#This Row],[CANTIDAD TOTAL]]*Tabla13[[#This Row],[PRECIO UNITARIO ESTIMADO]]</f>
        <v>32450</v>
      </c>
      <c r="K482" s="34"/>
      <c r="L482" s="36"/>
      <c r="M482" s="26" t="s">
        <v>1709</v>
      </c>
      <c r="N482" s="26"/>
      <c r="O482" s="36" t="s">
        <v>1213</v>
      </c>
      <c r="P482" s="65" t="s">
        <v>1206</v>
      </c>
      <c r="Q482" s="79" t="s">
        <v>1237</v>
      </c>
      <c r="R482" s="83">
        <v>472</v>
      </c>
      <c r="U482" s="29"/>
    </row>
    <row r="483" spans="1:21" x14ac:dyDescent="0.25">
      <c r="A483" s="34" t="s">
        <v>67</v>
      </c>
      <c r="B483" s="26" t="s">
        <v>110</v>
      </c>
      <c r="C483" s="36" t="s">
        <v>24</v>
      </c>
      <c r="D483" s="26">
        <f>ROUND(Tabla13[[#This Row],[CANTIDAD TOTAL]]/4,0)</f>
        <v>625</v>
      </c>
      <c r="E483" s="26">
        <f>ROUND(Tabla13[[#This Row],[CANTIDAD TOTAL]]/4,0)</f>
        <v>625</v>
      </c>
      <c r="F483" s="26">
        <f>ROUND(Tabla13[[#This Row],[CANTIDAD TOTAL]]/4,0)</f>
        <v>625</v>
      </c>
      <c r="G483" s="26">
        <f>Tabla13[[#This Row],[CANTIDAD TOTAL]]-Tabla13[[#This Row],[PRIMER TRIMESTRE]]-Tabla13[[#This Row],[SEGUNDO TRIMESTRE]]-Tabla13[[#This Row],[TERCER TRIMESTRE]]</f>
        <v>625</v>
      </c>
      <c r="H483" s="26">
        <v>2500</v>
      </c>
      <c r="I483" s="27">
        <v>10.48</v>
      </c>
      <c r="J483" s="27">
        <f>Tabla13[[#This Row],[CANTIDAD TOTAL]]*Tabla13[[#This Row],[PRECIO UNITARIO ESTIMADO]]</f>
        <v>26200</v>
      </c>
      <c r="K483" s="34"/>
      <c r="L483" s="36"/>
      <c r="M483" s="26" t="s">
        <v>1709</v>
      </c>
      <c r="N483" s="26"/>
      <c r="O483" s="36" t="s">
        <v>1213</v>
      </c>
      <c r="P483" s="65" t="s">
        <v>1206</v>
      </c>
      <c r="Q483" s="79" t="s">
        <v>1237</v>
      </c>
      <c r="R483" s="83">
        <v>473</v>
      </c>
      <c r="U483" s="29"/>
    </row>
    <row r="484" spans="1:21" x14ac:dyDescent="0.25">
      <c r="A484" s="34" t="s">
        <v>67</v>
      </c>
      <c r="B484" s="26" t="s">
        <v>111</v>
      </c>
      <c r="C484" s="36" t="s">
        <v>24</v>
      </c>
      <c r="D484" s="26">
        <f>ROUND(Tabla13[[#This Row],[CANTIDAD TOTAL]]/4,0)</f>
        <v>14</v>
      </c>
      <c r="E484" s="26">
        <f>ROUND(Tabla13[[#This Row],[CANTIDAD TOTAL]]/4,0)</f>
        <v>14</v>
      </c>
      <c r="F484" s="26">
        <f>ROUND(Tabla13[[#This Row],[CANTIDAD TOTAL]]/4,0)</f>
        <v>14</v>
      </c>
      <c r="G484" s="26">
        <f>Tabla13[[#This Row],[CANTIDAD TOTAL]]-Tabla13[[#This Row],[PRIMER TRIMESTRE]]-Tabla13[[#This Row],[SEGUNDO TRIMESTRE]]-Tabla13[[#This Row],[TERCER TRIMESTRE]]</f>
        <v>12</v>
      </c>
      <c r="H484" s="26">
        <v>54</v>
      </c>
      <c r="I484" s="27">
        <v>206.5</v>
      </c>
      <c r="J484" s="27">
        <f>Tabla13[[#This Row],[CANTIDAD TOTAL]]*Tabla13[[#This Row],[PRECIO UNITARIO ESTIMADO]]</f>
        <v>11151</v>
      </c>
      <c r="K484" s="34"/>
      <c r="L484" s="36"/>
      <c r="M484" s="26" t="s">
        <v>1709</v>
      </c>
      <c r="N484" s="26"/>
      <c r="O484" s="36" t="s">
        <v>1213</v>
      </c>
      <c r="P484" s="65" t="s">
        <v>1206</v>
      </c>
      <c r="Q484" s="79" t="s">
        <v>1237</v>
      </c>
      <c r="R484" s="83">
        <v>474</v>
      </c>
      <c r="U484" s="29"/>
    </row>
    <row r="485" spans="1:21" x14ac:dyDescent="0.25">
      <c r="A485" s="34" t="s">
        <v>67</v>
      </c>
      <c r="B485" s="26" t="s">
        <v>112</v>
      </c>
      <c r="C485" s="36" t="s">
        <v>24</v>
      </c>
      <c r="D485" s="26">
        <f>ROUND(Tabla13[[#This Row],[CANTIDAD TOTAL]]/4,0)</f>
        <v>35</v>
      </c>
      <c r="E485" s="26">
        <f>ROUND(Tabla13[[#This Row],[CANTIDAD TOTAL]]/4,0)</f>
        <v>35</v>
      </c>
      <c r="F485" s="26">
        <f>ROUND(Tabla13[[#This Row],[CANTIDAD TOTAL]]/4,0)</f>
        <v>35</v>
      </c>
      <c r="G485" s="26">
        <f>Tabla13[[#This Row],[CANTIDAD TOTAL]]-Tabla13[[#This Row],[PRIMER TRIMESTRE]]-Tabla13[[#This Row],[SEGUNDO TRIMESTRE]]-Tabla13[[#This Row],[TERCER TRIMESTRE]]</f>
        <v>36</v>
      </c>
      <c r="H485" s="26">
        <v>141</v>
      </c>
      <c r="I485" s="27">
        <v>16.02</v>
      </c>
      <c r="J485" s="27">
        <f>Tabla13[[#This Row],[CANTIDAD TOTAL]]*Tabla13[[#This Row],[PRECIO UNITARIO ESTIMADO]]</f>
        <v>2258.8200000000002</v>
      </c>
      <c r="K485" s="34"/>
      <c r="L485" s="36"/>
      <c r="M485" s="26" t="s">
        <v>1709</v>
      </c>
      <c r="N485" s="26"/>
      <c r="O485" s="36" t="s">
        <v>1213</v>
      </c>
      <c r="P485" s="65" t="s">
        <v>1206</v>
      </c>
      <c r="Q485" s="79" t="s">
        <v>1237</v>
      </c>
      <c r="R485" s="83">
        <v>475</v>
      </c>
      <c r="U485" s="29"/>
    </row>
    <row r="486" spans="1:21" x14ac:dyDescent="0.25">
      <c r="A486" s="34" t="s">
        <v>67</v>
      </c>
      <c r="B486" s="26" t="s">
        <v>113</v>
      </c>
      <c r="C486" s="36" t="s">
        <v>24</v>
      </c>
      <c r="D486" s="26">
        <f>ROUND(Tabla13[[#This Row],[CANTIDAD TOTAL]]/4,0)</f>
        <v>67</v>
      </c>
      <c r="E486" s="26">
        <f>ROUND(Tabla13[[#This Row],[CANTIDAD TOTAL]]/4,0)</f>
        <v>67</v>
      </c>
      <c r="F486" s="26">
        <f>ROUND(Tabla13[[#This Row],[CANTIDAD TOTAL]]/4,0)</f>
        <v>67</v>
      </c>
      <c r="G486" s="26">
        <f>Tabla13[[#This Row],[CANTIDAD TOTAL]]-Tabla13[[#This Row],[PRIMER TRIMESTRE]]-Tabla13[[#This Row],[SEGUNDO TRIMESTRE]]-Tabla13[[#This Row],[TERCER TRIMESTRE]]</f>
        <v>66</v>
      </c>
      <c r="H486" s="26">
        <v>267</v>
      </c>
      <c r="I486" s="27">
        <v>7.08</v>
      </c>
      <c r="J486" s="27">
        <f>Tabla13[[#This Row],[CANTIDAD TOTAL]]*Tabla13[[#This Row],[PRECIO UNITARIO ESTIMADO]]</f>
        <v>1890.3600000000001</v>
      </c>
      <c r="K486" s="34"/>
      <c r="L486" s="36"/>
      <c r="M486" s="26" t="s">
        <v>1709</v>
      </c>
      <c r="N486" s="26"/>
      <c r="O486" s="36" t="s">
        <v>1213</v>
      </c>
      <c r="P486" s="65" t="s">
        <v>1206</v>
      </c>
      <c r="Q486" s="79" t="s">
        <v>1237</v>
      </c>
      <c r="R486" s="83">
        <v>476</v>
      </c>
      <c r="U486" s="29"/>
    </row>
    <row r="487" spans="1:21" x14ac:dyDescent="0.25">
      <c r="A487" s="34" t="s">
        <v>67</v>
      </c>
      <c r="B487" s="26" t="s">
        <v>114</v>
      </c>
      <c r="C487" s="36" t="s">
        <v>24</v>
      </c>
      <c r="D487" s="26">
        <f>ROUND(Tabla13[[#This Row],[CANTIDAD TOTAL]]/4,0)</f>
        <v>200</v>
      </c>
      <c r="E487" s="26">
        <f>ROUND(Tabla13[[#This Row],[CANTIDAD TOTAL]]/4,0)</f>
        <v>200</v>
      </c>
      <c r="F487" s="26">
        <f>ROUND(Tabla13[[#This Row],[CANTIDAD TOTAL]]/4,0)</f>
        <v>200</v>
      </c>
      <c r="G487" s="26">
        <f>Tabla13[[#This Row],[CANTIDAD TOTAL]]-Tabla13[[#This Row],[PRIMER TRIMESTRE]]-Tabla13[[#This Row],[SEGUNDO TRIMESTRE]]-Tabla13[[#This Row],[TERCER TRIMESTRE]]</f>
        <v>200</v>
      </c>
      <c r="H487" s="26">
        <v>800</v>
      </c>
      <c r="I487" s="27">
        <v>17.7</v>
      </c>
      <c r="J487" s="27">
        <f>Tabla13[[#This Row],[CANTIDAD TOTAL]]*Tabla13[[#This Row],[PRECIO UNITARIO ESTIMADO]]</f>
        <v>14160</v>
      </c>
      <c r="K487" s="34"/>
      <c r="L487" s="36"/>
      <c r="M487" s="26" t="s">
        <v>1709</v>
      </c>
      <c r="N487" s="26"/>
      <c r="O487" s="36" t="s">
        <v>1213</v>
      </c>
      <c r="P487" s="65" t="s">
        <v>1206</v>
      </c>
      <c r="Q487" s="79" t="s">
        <v>1237</v>
      </c>
      <c r="R487" s="83">
        <v>477</v>
      </c>
      <c r="U487" s="29"/>
    </row>
    <row r="488" spans="1:21" x14ac:dyDescent="0.25">
      <c r="A488" s="34" t="s">
        <v>67</v>
      </c>
      <c r="B488" s="26" t="s">
        <v>115</v>
      </c>
      <c r="C488" s="36" t="s">
        <v>24</v>
      </c>
      <c r="D488" s="26">
        <f>ROUND(Tabla13[[#This Row],[CANTIDAD TOTAL]]/4,0)</f>
        <v>225</v>
      </c>
      <c r="E488" s="26">
        <f>ROUND(Tabla13[[#This Row],[CANTIDAD TOTAL]]/4,0)</f>
        <v>225</v>
      </c>
      <c r="F488" s="26">
        <f>ROUND(Tabla13[[#This Row],[CANTIDAD TOTAL]]/4,0)</f>
        <v>225</v>
      </c>
      <c r="G488" s="26">
        <f>Tabla13[[#This Row],[CANTIDAD TOTAL]]-Tabla13[[#This Row],[PRIMER TRIMESTRE]]-Tabla13[[#This Row],[SEGUNDO TRIMESTRE]]-Tabla13[[#This Row],[TERCER TRIMESTRE]]</f>
        <v>225</v>
      </c>
      <c r="H488" s="26">
        <v>900</v>
      </c>
      <c r="I488" s="27">
        <v>17.7</v>
      </c>
      <c r="J488" s="27">
        <f>Tabla13[[#This Row],[CANTIDAD TOTAL]]*Tabla13[[#This Row],[PRECIO UNITARIO ESTIMADO]]</f>
        <v>15930</v>
      </c>
      <c r="K488" s="34"/>
      <c r="L488" s="36"/>
      <c r="M488" s="26" t="s">
        <v>1709</v>
      </c>
      <c r="N488" s="26"/>
      <c r="O488" s="36" t="s">
        <v>1213</v>
      </c>
      <c r="P488" s="65" t="s">
        <v>1206</v>
      </c>
      <c r="Q488" s="79" t="s">
        <v>1237</v>
      </c>
      <c r="R488" s="83">
        <v>478</v>
      </c>
      <c r="U488" s="29"/>
    </row>
    <row r="489" spans="1:21" x14ac:dyDescent="0.25">
      <c r="A489" s="34" t="s">
        <v>67</v>
      </c>
      <c r="B489" s="26" t="s">
        <v>116</v>
      </c>
      <c r="C489" s="36" t="s">
        <v>24</v>
      </c>
      <c r="D489" s="26">
        <f>ROUND(Tabla13[[#This Row],[CANTIDAD TOTAL]]/4,0)</f>
        <v>225</v>
      </c>
      <c r="E489" s="26">
        <f>ROUND(Tabla13[[#This Row],[CANTIDAD TOTAL]]/4,0)</f>
        <v>225</v>
      </c>
      <c r="F489" s="26">
        <f>ROUND(Tabla13[[#This Row],[CANTIDAD TOTAL]]/4,0)</f>
        <v>225</v>
      </c>
      <c r="G489" s="26">
        <f>Tabla13[[#This Row],[CANTIDAD TOTAL]]-Tabla13[[#This Row],[PRIMER TRIMESTRE]]-Tabla13[[#This Row],[SEGUNDO TRIMESTRE]]-Tabla13[[#This Row],[TERCER TRIMESTRE]]</f>
        <v>225</v>
      </c>
      <c r="H489" s="26">
        <v>900</v>
      </c>
      <c r="I489" s="27">
        <v>10.62</v>
      </c>
      <c r="J489" s="27">
        <f>Tabla13[[#This Row],[CANTIDAD TOTAL]]*Tabla13[[#This Row],[PRECIO UNITARIO ESTIMADO]]</f>
        <v>9558</v>
      </c>
      <c r="K489" s="34"/>
      <c r="L489" s="36"/>
      <c r="M489" s="26" t="s">
        <v>1709</v>
      </c>
      <c r="N489" s="26"/>
      <c r="O489" s="36" t="s">
        <v>1213</v>
      </c>
      <c r="P489" s="65" t="s">
        <v>1206</v>
      </c>
      <c r="Q489" s="79" t="s">
        <v>1237</v>
      </c>
      <c r="R489" s="83">
        <v>479</v>
      </c>
      <c r="U489" s="29"/>
    </row>
    <row r="490" spans="1:21" x14ac:dyDescent="0.25">
      <c r="A490" s="34" t="s">
        <v>67</v>
      </c>
      <c r="B490" s="26" t="s">
        <v>117</v>
      </c>
      <c r="C490" s="36" t="s">
        <v>24</v>
      </c>
      <c r="D490" s="26">
        <v>94</v>
      </c>
      <c r="E490" s="26">
        <v>94</v>
      </c>
      <c r="F490" s="26">
        <f>94+2015</f>
        <v>2109</v>
      </c>
      <c r="G490" s="26">
        <v>95</v>
      </c>
      <c r="H490" s="26">
        <f>2072+2020-1700</f>
        <v>2392</v>
      </c>
      <c r="I490" s="27">
        <v>4.43</v>
      </c>
      <c r="J490" s="27">
        <f>Tabla13[[#This Row],[CANTIDAD TOTAL]]*Tabla13[[#This Row],[PRECIO UNITARIO ESTIMADO]]</f>
        <v>10596.56</v>
      </c>
      <c r="K490" s="34"/>
      <c r="L490" s="36"/>
      <c r="M490" s="26" t="s">
        <v>1709</v>
      </c>
      <c r="N490" s="26"/>
      <c r="O490" s="36" t="s">
        <v>1213</v>
      </c>
      <c r="P490" s="65" t="s">
        <v>1206</v>
      </c>
      <c r="Q490" s="79" t="s">
        <v>1237</v>
      </c>
      <c r="R490" s="83">
        <v>480</v>
      </c>
      <c r="U490" s="29"/>
    </row>
    <row r="491" spans="1:21" x14ac:dyDescent="0.25">
      <c r="A491" s="34" t="s">
        <v>67</v>
      </c>
      <c r="B491" s="26" t="s">
        <v>118</v>
      </c>
      <c r="C491" s="36" t="s">
        <v>24</v>
      </c>
      <c r="D491" s="26">
        <f>ROUND(Tabla13[[#This Row],[CANTIDAD TOTAL]]/4,0)</f>
        <v>27</v>
      </c>
      <c r="E491" s="26">
        <f>ROUND(Tabla13[[#This Row],[CANTIDAD TOTAL]]/4,0)</f>
        <v>27</v>
      </c>
      <c r="F491" s="26">
        <f>ROUND(Tabla13[[#This Row],[CANTIDAD TOTAL]]/4,0)</f>
        <v>27</v>
      </c>
      <c r="G491" s="26">
        <f>Tabla13[[#This Row],[CANTIDAD TOTAL]]-Tabla13[[#This Row],[PRIMER TRIMESTRE]]-Tabla13[[#This Row],[SEGUNDO TRIMESTRE]]-Tabla13[[#This Row],[TERCER TRIMESTRE]]</f>
        <v>26</v>
      </c>
      <c r="H491" s="26">
        <v>107</v>
      </c>
      <c r="I491" s="27">
        <v>21.24</v>
      </c>
      <c r="J491" s="27">
        <f>Tabla13[[#This Row],[CANTIDAD TOTAL]]*Tabla13[[#This Row],[PRECIO UNITARIO ESTIMADO]]</f>
        <v>2272.6799999999998</v>
      </c>
      <c r="K491" s="34"/>
      <c r="L491" s="36"/>
      <c r="M491" s="26" t="s">
        <v>1709</v>
      </c>
      <c r="N491" s="26"/>
      <c r="O491" s="36" t="s">
        <v>1213</v>
      </c>
      <c r="P491" s="65" t="s">
        <v>1206</v>
      </c>
      <c r="Q491" s="79" t="s">
        <v>1237</v>
      </c>
      <c r="R491" s="83">
        <v>481</v>
      </c>
      <c r="U491" s="29"/>
    </row>
    <row r="492" spans="1:21" x14ac:dyDescent="0.25">
      <c r="A492" s="34" t="s">
        <v>67</v>
      </c>
      <c r="B492" s="26" t="s">
        <v>119</v>
      </c>
      <c r="C492" s="36" t="s">
        <v>24</v>
      </c>
      <c r="D492" s="26">
        <f>ROUND(Tabla13[[#This Row],[CANTIDAD TOTAL]]/4,0)</f>
        <v>265</v>
      </c>
      <c r="E492" s="26">
        <f>ROUND(Tabla13[[#This Row],[CANTIDAD TOTAL]]/4,0)</f>
        <v>265</v>
      </c>
      <c r="F492" s="26">
        <f>ROUND(Tabla13[[#This Row],[CANTIDAD TOTAL]]/4,0)</f>
        <v>265</v>
      </c>
      <c r="G492" s="26">
        <f>Tabla13[[#This Row],[CANTIDAD TOTAL]]-Tabla13[[#This Row],[PRIMER TRIMESTRE]]-Tabla13[[#This Row],[SEGUNDO TRIMESTRE]]-Tabla13[[#This Row],[TERCER TRIMESTRE]]</f>
        <v>265</v>
      </c>
      <c r="H492" s="26">
        <v>1060</v>
      </c>
      <c r="I492" s="27">
        <v>31.44</v>
      </c>
      <c r="J492" s="27">
        <f>Tabla13[[#This Row],[CANTIDAD TOTAL]]*Tabla13[[#This Row],[PRECIO UNITARIO ESTIMADO]]</f>
        <v>33326.400000000001</v>
      </c>
      <c r="K492" s="34"/>
      <c r="L492" s="36"/>
      <c r="M492" s="26" t="s">
        <v>1709</v>
      </c>
      <c r="N492" s="26"/>
      <c r="O492" s="36" t="s">
        <v>1213</v>
      </c>
      <c r="P492" s="65" t="s">
        <v>1206</v>
      </c>
      <c r="Q492" s="79" t="s">
        <v>1237</v>
      </c>
      <c r="R492" s="83">
        <v>482</v>
      </c>
      <c r="U492" s="29"/>
    </row>
    <row r="493" spans="1:21" x14ac:dyDescent="0.25">
      <c r="A493" s="34" t="s">
        <v>67</v>
      </c>
      <c r="B493" s="26" t="s">
        <v>120</v>
      </c>
      <c r="C493" s="36" t="s">
        <v>24</v>
      </c>
      <c r="D493" s="26">
        <f>ROUND(Tabla13[[#This Row],[CANTIDAD TOTAL]]/4,0)</f>
        <v>21</v>
      </c>
      <c r="E493" s="26">
        <f>ROUND(Tabla13[[#This Row],[CANTIDAD TOTAL]]/4,0)</f>
        <v>21</v>
      </c>
      <c r="F493" s="26">
        <f>ROUND(Tabla13[[#This Row],[CANTIDAD TOTAL]]/4,0)</f>
        <v>21</v>
      </c>
      <c r="G493" s="26">
        <f>Tabla13[[#This Row],[CANTIDAD TOTAL]]-Tabla13[[#This Row],[PRIMER TRIMESTRE]]-Tabla13[[#This Row],[SEGUNDO TRIMESTRE]]-Tabla13[[#This Row],[TERCER TRIMESTRE]]</f>
        <v>22</v>
      </c>
      <c r="H493" s="26">
        <v>85</v>
      </c>
      <c r="I493" s="27">
        <v>53.1</v>
      </c>
      <c r="J493" s="27">
        <f>Tabla13[[#This Row],[CANTIDAD TOTAL]]*Tabla13[[#This Row],[PRECIO UNITARIO ESTIMADO]]</f>
        <v>4513.5</v>
      </c>
      <c r="K493" s="34"/>
      <c r="L493" s="36"/>
      <c r="M493" s="26" t="s">
        <v>1709</v>
      </c>
      <c r="N493" s="26"/>
      <c r="O493" s="36" t="s">
        <v>1213</v>
      </c>
      <c r="P493" s="65" t="s">
        <v>1206</v>
      </c>
      <c r="Q493" s="79" t="s">
        <v>1237</v>
      </c>
      <c r="R493" s="83">
        <v>483</v>
      </c>
      <c r="U493" s="29"/>
    </row>
    <row r="494" spans="1:21" x14ac:dyDescent="0.25">
      <c r="A494" s="34" t="s">
        <v>67</v>
      </c>
      <c r="B494" s="26" t="s">
        <v>121</v>
      </c>
      <c r="C494" s="36" t="s">
        <v>24</v>
      </c>
      <c r="D494" s="26">
        <f>ROUND(Tabla13[[#This Row],[CANTIDAD TOTAL]]/4,0)</f>
        <v>3</v>
      </c>
      <c r="E494" s="26">
        <f>ROUND(Tabla13[[#This Row],[CANTIDAD TOTAL]]/4,0)</f>
        <v>3</v>
      </c>
      <c r="F494" s="26">
        <f>ROUND(Tabla13[[#This Row],[CANTIDAD TOTAL]]/4,0)</f>
        <v>3</v>
      </c>
      <c r="G494" s="26">
        <f>Tabla13[[#This Row],[CANTIDAD TOTAL]]-Tabla13[[#This Row],[PRIMER TRIMESTRE]]-Tabla13[[#This Row],[SEGUNDO TRIMESTRE]]-Tabla13[[#This Row],[TERCER TRIMESTRE]]</f>
        <v>4</v>
      </c>
      <c r="H494" s="26">
        <v>13</v>
      </c>
      <c r="I494" s="27">
        <v>1359.52</v>
      </c>
      <c r="J494" s="27">
        <f>Tabla13[[#This Row],[CANTIDAD TOTAL]]*Tabla13[[#This Row],[PRECIO UNITARIO ESTIMADO]]</f>
        <v>17673.759999999998</v>
      </c>
      <c r="K494" s="34"/>
      <c r="L494" s="36"/>
      <c r="M494" s="26" t="s">
        <v>1709</v>
      </c>
      <c r="N494" s="26"/>
      <c r="O494" s="36" t="s">
        <v>1213</v>
      </c>
      <c r="P494" s="65" t="s">
        <v>1206</v>
      </c>
      <c r="Q494" s="79" t="s">
        <v>1237</v>
      </c>
      <c r="R494" s="83">
        <v>484</v>
      </c>
      <c r="U494" s="29"/>
    </row>
    <row r="495" spans="1:21" x14ac:dyDescent="0.25">
      <c r="A495" s="34" t="s">
        <v>67</v>
      </c>
      <c r="B495" s="26" t="s">
        <v>122</v>
      </c>
      <c r="C495" s="36" t="s">
        <v>24</v>
      </c>
      <c r="D495" s="26">
        <f>ROUND(Tabla13[[#This Row],[CANTIDAD TOTAL]]/4,0)</f>
        <v>1</v>
      </c>
      <c r="E495" s="26">
        <f>ROUND(Tabla13[[#This Row],[CANTIDAD TOTAL]]/4,0)</f>
        <v>1</v>
      </c>
      <c r="F495" s="26">
        <f>ROUND(Tabla13[[#This Row],[CANTIDAD TOTAL]]/4,0)</f>
        <v>1</v>
      </c>
      <c r="G495" s="26">
        <f>Tabla13[[#This Row],[CANTIDAD TOTAL]]-Tabla13[[#This Row],[PRIMER TRIMESTRE]]-Tabla13[[#This Row],[SEGUNDO TRIMESTRE]]-Tabla13[[#This Row],[TERCER TRIMESTRE]]</f>
        <v>2</v>
      </c>
      <c r="H495" s="26">
        <v>5</v>
      </c>
      <c r="I495" s="27">
        <v>71.5</v>
      </c>
      <c r="J495" s="27">
        <f>Tabla13[[#This Row],[CANTIDAD TOTAL]]*Tabla13[[#This Row],[PRECIO UNITARIO ESTIMADO]]</f>
        <v>357.5</v>
      </c>
      <c r="K495" s="34"/>
      <c r="L495" s="36"/>
      <c r="M495" s="26" t="s">
        <v>1709</v>
      </c>
      <c r="N495" s="26"/>
      <c r="O495" s="36" t="s">
        <v>1213</v>
      </c>
      <c r="P495" s="65" t="s">
        <v>1206</v>
      </c>
      <c r="Q495" s="79" t="s">
        <v>1237</v>
      </c>
      <c r="R495" s="83">
        <v>485</v>
      </c>
      <c r="U495" s="29"/>
    </row>
    <row r="496" spans="1:21" x14ac:dyDescent="0.25">
      <c r="A496" s="34" t="s">
        <v>67</v>
      </c>
      <c r="B496" s="26" t="s">
        <v>123</v>
      </c>
      <c r="C496" s="36" t="s">
        <v>24</v>
      </c>
      <c r="D496" s="26">
        <f>ROUND(Tabla13[[#This Row],[CANTIDAD TOTAL]]/4,0)</f>
        <v>1</v>
      </c>
      <c r="E496" s="26">
        <f>ROUND(Tabla13[[#This Row],[CANTIDAD TOTAL]]/4,0)</f>
        <v>1</v>
      </c>
      <c r="F496" s="26">
        <f>ROUND(Tabla13[[#This Row],[CANTIDAD TOTAL]]/4,0)</f>
        <v>1</v>
      </c>
      <c r="G496" s="26">
        <f>Tabla13[[#This Row],[CANTIDAD TOTAL]]-Tabla13[[#This Row],[PRIMER TRIMESTRE]]-Tabla13[[#This Row],[SEGUNDO TRIMESTRE]]-Tabla13[[#This Row],[TERCER TRIMESTRE]]</f>
        <v>2</v>
      </c>
      <c r="H496" s="26">
        <v>5</v>
      </c>
      <c r="I496" s="27">
        <v>879.99</v>
      </c>
      <c r="J496" s="27">
        <f>Tabla13[[#This Row],[CANTIDAD TOTAL]]*Tabla13[[#This Row],[PRECIO UNITARIO ESTIMADO]]</f>
        <v>4399.95</v>
      </c>
      <c r="K496" s="34"/>
      <c r="L496" s="36"/>
      <c r="M496" s="26" t="s">
        <v>1709</v>
      </c>
      <c r="N496" s="26"/>
      <c r="O496" s="36" t="s">
        <v>1213</v>
      </c>
      <c r="P496" s="65" t="s">
        <v>1206</v>
      </c>
      <c r="Q496" s="79" t="s">
        <v>1237</v>
      </c>
      <c r="R496" s="83">
        <v>486</v>
      </c>
      <c r="U496" s="29"/>
    </row>
    <row r="497" spans="1:21" x14ac:dyDescent="0.25">
      <c r="A497" s="34" t="s">
        <v>67</v>
      </c>
      <c r="B497" s="26" t="s">
        <v>124</v>
      </c>
      <c r="C497" s="36" t="s">
        <v>24</v>
      </c>
      <c r="D497" s="26">
        <f>ROUND(Tabla13[[#This Row],[CANTIDAD TOTAL]]/4,0)</f>
        <v>63</v>
      </c>
      <c r="E497" s="26">
        <f>ROUND(Tabla13[[#This Row],[CANTIDAD TOTAL]]/4,0)</f>
        <v>63</v>
      </c>
      <c r="F497" s="26">
        <f>ROUND(Tabla13[[#This Row],[CANTIDAD TOTAL]]/4,0)</f>
        <v>63</v>
      </c>
      <c r="G497" s="26">
        <f>Tabla13[[#This Row],[CANTIDAD TOTAL]]-Tabla13[[#This Row],[PRIMER TRIMESTRE]]-Tabla13[[#This Row],[SEGUNDO TRIMESTRE]]-Tabla13[[#This Row],[TERCER TRIMESTRE]]</f>
        <v>64</v>
      </c>
      <c r="H497" s="26">
        <v>253</v>
      </c>
      <c r="I497" s="27">
        <v>1504.5</v>
      </c>
      <c r="J497" s="27">
        <f>Tabla13[[#This Row],[CANTIDAD TOTAL]]*Tabla13[[#This Row],[PRECIO UNITARIO ESTIMADO]]</f>
        <v>380638.5</v>
      </c>
      <c r="K497" s="34"/>
      <c r="L497" s="36"/>
      <c r="M497" s="26" t="s">
        <v>1709</v>
      </c>
      <c r="N497" s="26"/>
      <c r="O497" s="36" t="s">
        <v>1213</v>
      </c>
      <c r="P497" s="65" t="s">
        <v>1206</v>
      </c>
      <c r="Q497" s="79" t="s">
        <v>1237</v>
      </c>
      <c r="R497" s="83">
        <v>487</v>
      </c>
      <c r="U497" s="29"/>
    </row>
    <row r="498" spans="1:21" x14ac:dyDescent="0.25">
      <c r="A498" s="34" t="s">
        <v>67</v>
      </c>
      <c r="B498" s="26" t="s">
        <v>125</v>
      </c>
      <c r="C498" s="36" t="s">
        <v>24</v>
      </c>
      <c r="D498" s="26">
        <f>ROUND(Tabla13[[#This Row],[CANTIDAD TOTAL]]/4,0)</f>
        <v>108</v>
      </c>
      <c r="E498" s="26">
        <f>ROUND(Tabla13[[#This Row],[CANTIDAD TOTAL]]/4,0)</f>
        <v>108</v>
      </c>
      <c r="F498" s="26">
        <f>ROUND(Tabla13[[#This Row],[CANTIDAD TOTAL]]/4,0)</f>
        <v>108</v>
      </c>
      <c r="G498" s="26">
        <f>Tabla13[[#This Row],[CANTIDAD TOTAL]]-Tabla13[[#This Row],[PRIMER TRIMESTRE]]-Tabla13[[#This Row],[SEGUNDO TRIMESTRE]]-Tabla13[[#This Row],[TERCER TRIMESTRE]]</f>
        <v>108</v>
      </c>
      <c r="H498" s="26">
        <v>432</v>
      </c>
      <c r="I498" s="27">
        <v>1622.5</v>
      </c>
      <c r="J498" s="27">
        <f>Tabla13[[#This Row],[CANTIDAD TOTAL]]*Tabla13[[#This Row],[PRECIO UNITARIO ESTIMADO]]</f>
        <v>700920</v>
      </c>
      <c r="K498" s="34"/>
      <c r="L498" s="36"/>
      <c r="M498" s="26" t="s">
        <v>1709</v>
      </c>
      <c r="N498" s="26"/>
      <c r="O498" s="36" t="s">
        <v>1213</v>
      </c>
      <c r="P498" s="65" t="s">
        <v>1206</v>
      </c>
      <c r="Q498" s="79" t="s">
        <v>1237</v>
      </c>
      <c r="R498" s="83">
        <v>488</v>
      </c>
      <c r="U498" s="29"/>
    </row>
    <row r="499" spans="1:21" x14ac:dyDescent="0.25">
      <c r="A499" s="34" t="s">
        <v>67</v>
      </c>
      <c r="B499" s="26" t="s">
        <v>126</v>
      </c>
      <c r="C499" s="36" t="s">
        <v>24</v>
      </c>
      <c r="D499" s="26">
        <f>ROUND(Tabla13[[#This Row],[CANTIDAD TOTAL]]/4,0)</f>
        <v>6</v>
      </c>
      <c r="E499" s="26">
        <f>ROUND(Tabla13[[#This Row],[CANTIDAD TOTAL]]/4,0)</f>
        <v>6</v>
      </c>
      <c r="F499" s="26">
        <f>ROUND(Tabla13[[#This Row],[CANTIDAD TOTAL]]/4,0)</f>
        <v>6</v>
      </c>
      <c r="G499" s="26">
        <f>Tabla13[[#This Row],[CANTIDAD TOTAL]]-Tabla13[[#This Row],[PRIMER TRIMESTRE]]-Tabla13[[#This Row],[SEGUNDO TRIMESTRE]]-Tabla13[[#This Row],[TERCER TRIMESTRE]]</f>
        <v>6</v>
      </c>
      <c r="H499" s="26">
        <v>24</v>
      </c>
      <c r="I499" s="27">
        <v>1003</v>
      </c>
      <c r="J499" s="27">
        <f>Tabla13[[#This Row],[CANTIDAD TOTAL]]*Tabla13[[#This Row],[PRECIO UNITARIO ESTIMADO]]</f>
        <v>24072</v>
      </c>
      <c r="K499" s="34"/>
      <c r="L499" s="36"/>
      <c r="M499" s="26" t="s">
        <v>1709</v>
      </c>
      <c r="N499" s="26"/>
      <c r="O499" s="36" t="s">
        <v>1213</v>
      </c>
      <c r="P499" s="65" t="s">
        <v>1206</v>
      </c>
      <c r="Q499" s="79" t="s">
        <v>1237</v>
      </c>
      <c r="R499" s="83">
        <v>489</v>
      </c>
      <c r="U499" s="29"/>
    </row>
    <row r="500" spans="1:21" x14ac:dyDescent="0.25">
      <c r="A500" s="34" t="s">
        <v>67</v>
      </c>
      <c r="B500" s="26" t="s">
        <v>127</v>
      </c>
      <c r="C500" s="36" t="s">
        <v>24</v>
      </c>
      <c r="D500" s="26">
        <f>ROUND(Tabla13[[#This Row],[CANTIDAD TOTAL]]/4,0)</f>
        <v>8</v>
      </c>
      <c r="E500" s="26">
        <f>ROUND(Tabla13[[#This Row],[CANTIDAD TOTAL]]/4,0)</f>
        <v>8</v>
      </c>
      <c r="F500" s="26">
        <f>ROUND(Tabla13[[#This Row],[CANTIDAD TOTAL]]/4,0)</f>
        <v>8</v>
      </c>
      <c r="G500" s="26">
        <f>Tabla13[[#This Row],[CANTIDAD TOTAL]]-Tabla13[[#This Row],[PRIMER TRIMESTRE]]-Tabla13[[#This Row],[SEGUNDO TRIMESTRE]]-Tabla13[[#This Row],[TERCER TRIMESTRE]]</f>
        <v>8</v>
      </c>
      <c r="H500" s="26">
        <v>32</v>
      </c>
      <c r="I500" s="27">
        <v>1169.3800000000001</v>
      </c>
      <c r="J500" s="27">
        <f>Tabla13[[#This Row],[CANTIDAD TOTAL]]*Tabla13[[#This Row],[PRECIO UNITARIO ESTIMADO]]</f>
        <v>37420.160000000003</v>
      </c>
      <c r="K500" s="34"/>
      <c r="L500" s="36"/>
      <c r="M500" s="26" t="s">
        <v>1709</v>
      </c>
      <c r="N500" s="26"/>
      <c r="O500" s="36" t="s">
        <v>1213</v>
      </c>
      <c r="P500" s="65" t="s">
        <v>1206</v>
      </c>
      <c r="Q500" s="79" t="s">
        <v>1237</v>
      </c>
      <c r="R500" s="83">
        <v>490</v>
      </c>
      <c r="U500" s="29"/>
    </row>
    <row r="501" spans="1:21" x14ac:dyDescent="0.25">
      <c r="A501" s="34" t="s">
        <v>67</v>
      </c>
      <c r="B501" s="26" t="s">
        <v>128</v>
      </c>
      <c r="C501" s="36" t="s">
        <v>24</v>
      </c>
      <c r="D501" s="26">
        <f>ROUND(Tabla13[[#This Row],[CANTIDAD TOTAL]]/4,0)</f>
        <v>1</v>
      </c>
      <c r="E501" s="26">
        <f>ROUND(Tabla13[[#This Row],[CANTIDAD TOTAL]]/4,0)</f>
        <v>1</v>
      </c>
      <c r="F501" s="26">
        <f>ROUND(Tabla13[[#This Row],[CANTIDAD TOTAL]]/4,0)</f>
        <v>1</v>
      </c>
      <c r="G501" s="26">
        <f>Tabla13[[#This Row],[CANTIDAD TOTAL]]-Tabla13[[#This Row],[PRIMER TRIMESTRE]]-Tabla13[[#This Row],[SEGUNDO TRIMESTRE]]-Tabla13[[#This Row],[TERCER TRIMESTRE]]</f>
        <v>2</v>
      </c>
      <c r="H501" s="26">
        <v>5</v>
      </c>
      <c r="I501" s="27">
        <v>1380.4</v>
      </c>
      <c r="J501" s="27">
        <f>Tabla13[[#This Row],[CANTIDAD TOTAL]]*Tabla13[[#This Row],[PRECIO UNITARIO ESTIMADO]]</f>
        <v>6902</v>
      </c>
      <c r="K501" s="34"/>
      <c r="L501" s="36"/>
      <c r="M501" s="26" t="s">
        <v>1709</v>
      </c>
      <c r="N501" s="26"/>
      <c r="O501" s="36" t="s">
        <v>1213</v>
      </c>
      <c r="P501" s="65" t="s">
        <v>1206</v>
      </c>
      <c r="Q501" s="79" t="s">
        <v>1237</v>
      </c>
      <c r="R501" s="83">
        <v>491</v>
      </c>
      <c r="U501" s="29"/>
    </row>
    <row r="502" spans="1:21" x14ac:dyDescent="0.25">
      <c r="A502" s="34" t="s">
        <v>67</v>
      </c>
      <c r="B502" s="26" t="s">
        <v>129</v>
      </c>
      <c r="C502" s="36" t="s">
        <v>24</v>
      </c>
      <c r="D502" s="26">
        <f>ROUND(Tabla13[[#This Row],[CANTIDAD TOTAL]]/4,0)</f>
        <v>15</v>
      </c>
      <c r="E502" s="26">
        <f>ROUND(Tabla13[[#This Row],[CANTIDAD TOTAL]]/4,0)</f>
        <v>15</v>
      </c>
      <c r="F502" s="26">
        <f>ROUND(Tabla13[[#This Row],[CANTIDAD TOTAL]]/4,0)</f>
        <v>15</v>
      </c>
      <c r="G502" s="26">
        <f>Tabla13[[#This Row],[CANTIDAD TOTAL]]-Tabla13[[#This Row],[PRIMER TRIMESTRE]]-Tabla13[[#This Row],[SEGUNDO TRIMESTRE]]-Tabla13[[#This Row],[TERCER TRIMESTRE]]</f>
        <v>13</v>
      </c>
      <c r="H502" s="26">
        <v>58</v>
      </c>
      <c r="I502" s="27">
        <v>4720</v>
      </c>
      <c r="J502" s="27">
        <f>Tabla13[[#This Row],[CANTIDAD TOTAL]]*Tabla13[[#This Row],[PRECIO UNITARIO ESTIMADO]]</f>
        <v>273760</v>
      </c>
      <c r="K502" s="34"/>
      <c r="L502" s="36"/>
      <c r="M502" s="26" t="s">
        <v>1709</v>
      </c>
      <c r="N502" s="26"/>
      <c r="O502" s="36" t="s">
        <v>1213</v>
      </c>
      <c r="P502" s="65" t="s">
        <v>1206</v>
      </c>
      <c r="Q502" s="79" t="s">
        <v>1237</v>
      </c>
      <c r="R502" s="83">
        <v>492</v>
      </c>
      <c r="U502" s="29"/>
    </row>
    <row r="503" spans="1:21" x14ac:dyDescent="0.25">
      <c r="A503" s="34" t="s">
        <v>67</v>
      </c>
      <c r="B503" s="26" t="s">
        <v>130</v>
      </c>
      <c r="C503" s="36" t="s">
        <v>24</v>
      </c>
      <c r="D503" s="26">
        <f>ROUND(Tabla13[[#This Row],[CANTIDAD TOTAL]]/4,0)</f>
        <v>2</v>
      </c>
      <c r="E503" s="26">
        <f>ROUND(Tabla13[[#This Row],[CANTIDAD TOTAL]]/4,0)</f>
        <v>2</v>
      </c>
      <c r="F503" s="26">
        <f>ROUND(Tabla13[[#This Row],[CANTIDAD TOTAL]]/4,0)</f>
        <v>2</v>
      </c>
      <c r="G503" s="26">
        <f>Tabla13[[#This Row],[CANTIDAD TOTAL]]-Tabla13[[#This Row],[PRIMER TRIMESTRE]]-Tabla13[[#This Row],[SEGUNDO TRIMESTRE]]-Tabla13[[#This Row],[TERCER TRIMESTRE]]</f>
        <v>2</v>
      </c>
      <c r="H503" s="26">
        <v>8</v>
      </c>
      <c r="I503" s="27">
        <v>2891</v>
      </c>
      <c r="J503" s="27">
        <f>Tabla13[[#This Row],[CANTIDAD TOTAL]]*Tabla13[[#This Row],[PRECIO UNITARIO ESTIMADO]]</f>
        <v>23128</v>
      </c>
      <c r="K503" s="34"/>
      <c r="L503" s="36"/>
      <c r="M503" s="26" t="s">
        <v>1709</v>
      </c>
      <c r="N503" s="26"/>
      <c r="O503" s="36" t="s">
        <v>1213</v>
      </c>
      <c r="P503" s="65" t="s">
        <v>1206</v>
      </c>
      <c r="Q503" s="79" t="s">
        <v>1237</v>
      </c>
      <c r="R503" s="83">
        <v>493</v>
      </c>
      <c r="U503" s="29"/>
    </row>
    <row r="504" spans="1:21" x14ac:dyDescent="0.25">
      <c r="A504" s="34" t="s">
        <v>67</v>
      </c>
      <c r="B504" s="26" t="s">
        <v>131</v>
      </c>
      <c r="C504" s="36" t="s">
        <v>24</v>
      </c>
      <c r="D504" s="26">
        <f>ROUND(Tabla13[[#This Row],[CANTIDAD TOTAL]]/4,0)</f>
        <v>1</v>
      </c>
      <c r="E504" s="26">
        <f>ROUND(Tabla13[[#This Row],[CANTIDAD TOTAL]]/4,0)</f>
        <v>1</v>
      </c>
      <c r="F504" s="26">
        <f>ROUND(Tabla13[[#This Row],[CANTIDAD TOTAL]]/4,0)</f>
        <v>1</v>
      </c>
      <c r="G504" s="26">
        <f>Tabla13[[#This Row],[CANTIDAD TOTAL]]-Tabla13[[#This Row],[PRIMER TRIMESTRE]]-Tabla13[[#This Row],[SEGUNDO TRIMESTRE]]-Tabla13[[#This Row],[TERCER TRIMESTRE]]</f>
        <v>0</v>
      </c>
      <c r="H504" s="26">
        <v>3</v>
      </c>
      <c r="I504" s="27">
        <v>5500</v>
      </c>
      <c r="J504" s="27">
        <f>Tabla13[[#This Row],[CANTIDAD TOTAL]]*Tabla13[[#This Row],[PRECIO UNITARIO ESTIMADO]]</f>
        <v>16500</v>
      </c>
      <c r="K504" s="34"/>
      <c r="L504" s="36"/>
      <c r="M504" s="26" t="s">
        <v>1709</v>
      </c>
      <c r="N504" s="26"/>
      <c r="O504" s="36" t="s">
        <v>1213</v>
      </c>
      <c r="P504" s="65" t="s">
        <v>1206</v>
      </c>
      <c r="Q504" s="79" t="s">
        <v>1237</v>
      </c>
      <c r="R504" s="83">
        <v>494</v>
      </c>
      <c r="U504" s="29"/>
    </row>
    <row r="505" spans="1:21" x14ac:dyDescent="0.25">
      <c r="A505" s="34" t="s">
        <v>67</v>
      </c>
      <c r="B505" s="26" t="s">
        <v>132</v>
      </c>
      <c r="C505" s="36" t="s">
        <v>24</v>
      </c>
      <c r="D505" s="26">
        <f>ROUND(Tabla13[[#This Row],[CANTIDAD TOTAL]]/4,0)</f>
        <v>1</v>
      </c>
      <c r="E505" s="26">
        <f>ROUND(Tabla13[[#This Row],[CANTIDAD TOTAL]]/4,0)</f>
        <v>1</v>
      </c>
      <c r="F505" s="26">
        <f>ROUND(Tabla13[[#This Row],[CANTIDAD TOTAL]]/4,0)</f>
        <v>1</v>
      </c>
      <c r="G505" s="26">
        <f>Tabla13[[#This Row],[CANTIDAD TOTAL]]-Tabla13[[#This Row],[PRIMER TRIMESTRE]]-Tabla13[[#This Row],[SEGUNDO TRIMESTRE]]-Tabla13[[#This Row],[TERCER TRIMESTRE]]</f>
        <v>1</v>
      </c>
      <c r="H505" s="26">
        <v>4</v>
      </c>
      <c r="I505" s="27">
        <v>4464.59</v>
      </c>
      <c r="J505" s="27">
        <f>Tabla13[[#This Row],[CANTIDAD TOTAL]]*Tabla13[[#This Row],[PRECIO UNITARIO ESTIMADO]]</f>
        <v>17858.36</v>
      </c>
      <c r="K505" s="34"/>
      <c r="L505" s="36"/>
      <c r="M505" s="26" t="s">
        <v>1709</v>
      </c>
      <c r="N505" s="26"/>
      <c r="O505" s="36" t="s">
        <v>1213</v>
      </c>
      <c r="P505" s="65" t="s">
        <v>1206</v>
      </c>
      <c r="Q505" s="79" t="s">
        <v>1237</v>
      </c>
      <c r="R505" s="83">
        <v>495</v>
      </c>
      <c r="U505" s="29"/>
    </row>
    <row r="506" spans="1:21" x14ac:dyDescent="0.25">
      <c r="A506" s="34" t="s">
        <v>67</v>
      </c>
      <c r="B506" s="26" t="s">
        <v>133</v>
      </c>
      <c r="C506" s="36" t="s">
        <v>24</v>
      </c>
      <c r="D506" s="26">
        <f>ROUND(Tabla13[[#This Row],[CANTIDAD TOTAL]]/4,0)</f>
        <v>1</v>
      </c>
      <c r="E506" s="26">
        <f>ROUND(Tabla13[[#This Row],[CANTIDAD TOTAL]]/4,0)</f>
        <v>1</v>
      </c>
      <c r="F506" s="26">
        <f>ROUND(Tabla13[[#This Row],[CANTIDAD TOTAL]]/4,0)</f>
        <v>1</v>
      </c>
      <c r="G506" s="26">
        <f>Tabla13[[#This Row],[CANTIDAD TOTAL]]-Tabla13[[#This Row],[PRIMER TRIMESTRE]]-Tabla13[[#This Row],[SEGUNDO TRIMESTRE]]-Tabla13[[#This Row],[TERCER TRIMESTRE]]</f>
        <v>2</v>
      </c>
      <c r="H506" s="26">
        <v>5</v>
      </c>
      <c r="I506" s="27">
        <v>4200</v>
      </c>
      <c r="J506" s="27">
        <f>Tabla13[[#This Row],[CANTIDAD TOTAL]]*Tabla13[[#This Row],[PRECIO UNITARIO ESTIMADO]]</f>
        <v>21000</v>
      </c>
      <c r="K506" s="34"/>
      <c r="L506" s="36"/>
      <c r="M506" s="26" t="s">
        <v>1709</v>
      </c>
      <c r="N506" s="26"/>
      <c r="O506" s="36" t="s">
        <v>1213</v>
      </c>
      <c r="P506" s="65" t="s">
        <v>1206</v>
      </c>
      <c r="Q506" s="79" t="s">
        <v>1237</v>
      </c>
      <c r="R506" s="83">
        <v>496</v>
      </c>
      <c r="U506" s="29"/>
    </row>
    <row r="507" spans="1:21" x14ac:dyDescent="0.25">
      <c r="A507" s="34" t="s">
        <v>67</v>
      </c>
      <c r="B507" s="26" t="s">
        <v>134</v>
      </c>
      <c r="C507" s="36" t="s">
        <v>24</v>
      </c>
      <c r="D507" s="26">
        <f>ROUND(Tabla13[[#This Row],[CANTIDAD TOTAL]]/4,0)</f>
        <v>15</v>
      </c>
      <c r="E507" s="26">
        <f>ROUND(Tabla13[[#This Row],[CANTIDAD TOTAL]]/4,0)</f>
        <v>15</v>
      </c>
      <c r="F507" s="26">
        <f>ROUND(Tabla13[[#This Row],[CANTIDAD TOTAL]]/4,0)</f>
        <v>15</v>
      </c>
      <c r="G507" s="26">
        <f>Tabla13[[#This Row],[CANTIDAD TOTAL]]-Tabla13[[#This Row],[PRIMER TRIMESTRE]]-Tabla13[[#This Row],[SEGUNDO TRIMESTRE]]-Tabla13[[#This Row],[TERCER TRIMESTRE]]</f>
        <v>16</v>
      </c>
      <c r="H507" s="26">
        <v>61</v>
      </c>
      <c r="I507" s="27">
        <v>1750</v>
      </c>
      <c r="J507" s="27">
        <f>Tabla13[[#This Row],[CANTIDAD TOTAL]]*Tabla13[[#This Row],[PRECIO UNITARIO ESTIMADO]]</f>
        <v>106750</v>
      </c>
      <c r="K507" s="34"/>
      <c r="L507" s="36"/>
      <c r="M507" s="26" t="s">
        <v>1709</v>
      </c>
      <c r="N507" s="26"/>
      <c r="O507" s="36" t="s">
        <v>1213</v>
      </c>
      <c r="P507" s="65" t="s">
        <v>1206</v>
      </c>
      <c r="Q507" s="79" t="s">
        <v>1237</v>
      </c>
      <c r="R507" s="83">
        <v>497</v>
      </c>
      <c r="U507" s="29"/>
    </row>
    <row r="508" spans="1:21" x14ac:dyDescent="0.25">
      <c r="A508" s="34" t="s">
        <v>67</v>
      </c>
      <c r="B508" s="26" t="s">
        <v>135</v>
      </c>
      <c r="C508" s="36" t="s">
        <v>24</v>
      </c>
      <c r="D508" s="26">
        <f>ROUND(Tabla13[[#This Row],[CANTIDAD TOTAL]]/4,0)</f>
        <v>1</v>
      </c>
      <c r="E508" s="26">
        <f>ROUND(Tabla13[[#This Row],[CANTIDAD TOTAL]]/4,0)</f>
        <v>1</v>
      </c>
      <c r="F508" s="26">
        <f>ROUND(Tabla13[[#This Row],[CANTIDAD TOTAL]]/4,0)</f>
        <v>1</v>
      </c>
      <c r="G508" s="26">
        <f>Tabla13[[#This Row],[CANTIDAD TOTAL]]-Tabla13[[#This Row],[PRIMER TRIMESTRE]]-Tabla13[[#This Row],[SEGUNDO TRIMESTRE]]-Tabla13[[#This Row],[TERCER TRIMESTRE]]</f>
        <v>0</v>
      </c>
      <c r="H508" s="26">
        <v>3</v>
      </c>
      <c r="I508" s="27">
        <v>4002</v>
      </c>
      <c r="J508" s="27">
        <f>Tabla13[[#This Row],[CANTIDAD TOTAL]]*Tabla13[[#This Row],[PRECIO UNITARIO ESTIMADO]]</f>
        <v>12006</v>
      </c>
      <c r="K508" s="34"/>
      <c r="L508" s="36"/>
      <c r="M508" s="26" t="s">
        <v>1709</v>
      </c>
      <c r="N508" s="26"/>
      <c r="O508" s="36" t="s">
        <v>1213</v>
      </c>
      <c r="P508" s="65" t="s">
        <v>1206</v>
      </c>
      <c r="Q508" s="79" t="s">
        <v>1237</v>
      </c>
      <c r="R508" s="83">
        <v>498</v>
      </c>
      <c r="U508" s="29"/>
    </row>
    <row r="509" spans="1:21" x14ac:dyDescent="0.25">
      <c r="A509" s="34" t="s">
        <v>67</v>
      </c>
      <c r="B509" s="26" t="s">
        <v>136</v>
      </c>
      <c r="C509" s="36" t="s">
        <v>24</v>
      </c>
      <c r="D509" s="26">
        <f>ROUND(Tabla13[[#This Row],[CANTIDAD TOTAL]]/4,0)</f>
        <v>1275</v>
      </c>
      <c r="E509" s="26">
        <f>ROUND(Tabla13[[#This Row],[CANTIDAD TOTAL]]/4,0)</f>
        <v>1275</v>
      </c>
      <c r="F509" s="26">
        <f>ROUND(Tabla13[[#This Row],[CANTIDAD TOTAL]]/4,0)</f>
        <v>1275</v>
      </c>
      <c r="G509" s="26">
        <f>Tabla13[[#This Row],[CANTIDAD TOTAL]]-Tabla13[[#This Row],[PRIMER TRIMESTRE]]-Tabla13[[#This Row],[SEGUNDO TRIMESTRE]]-Tabla13[[#This Row],[TERCER TRIMESTRE]]</f>
        <v>1275</v>
      </c>
      <c r="H509" s="26">
        <v>5100</v>
      </c>
      <c r="I509" s="27">
        <v>1896.6</v>
      </c>
      <c r="J509" s="27">
        <f>Tabla13[[#This Row],[CANTIDAD TOTAL]]*Tabla13[[#This Row],[PRECIO UNITARIO ESTIMADO]]</f>
        <v>9672660</v>
      </c>
      <c r="K509" s="34"/>
      <c r="L509" s="36"/>
      <c r="M509" s="26" t="s">
        <v>1709</v>
      </c>
      <c r="N509" s="26"/>
      <c r="O509" s="36" t="s">
        <v>1213</v>
      </c>
      <c r="P509" s="65" t="s">
        <v>1206</v>
      </c>
      <c r="Q509" s="79" t="s">
        <v>1237</v>
      </c>
      <c r="R509" s="83">
        <v>499</v>
      </c>
      <c r="U509" s="29"/>
    </row>
    <row r="510" spans="1:21" x14ac:dyDescent="0.25">
      <c r="A510" s="34" t="s">
        <v>67</v>
      </c>
      <c r="B510" s="26" t="s">
        <v>137</v>
      </c>
      <c r="C510" s="36" t="s">
        <v>24</v>
      </c>
      <c r="D510" s="26">
        <f>ROUND(Tabla13[[#This Row],[CANTIDAD TOTAL]]/4,0)</f>
        <v>275</v>
      </c>
      <c r="E510" s="26">
        <f>ROUND(Tabla13[[#This Row],[CANTIDAD TOTAL]]/4,0)</f>
        <v>275</v>
      </c>
      <c r="F510" s="26">
        <f>ROUND(Tabla13[[#This Row],[CANTIDAD TOTAL]]/4,0)</f>
        <v>275</v>
      </c>
      <c r="G510" s="26">
        <f>Tabla13[[#This Row],[CANTIDAD TOTAL]]-Tabla13[[#This Row],[PRIMER TRIMESTRE]]-Tabla13[[#This Row],[SEGUNDO TRIMESTRE]]-Tabla13[[#This Row],[TERCER TRIMESTRE]]</f>
        <v>275</v>
      </c>
      <c r="H510" s="26">
        <v>1100</v>
      </c>
      <c r="I510" s="27">
        <v>10.62</v>
      </c>
      <c r="J510" s="27">
        <f>Tabla13[[#This Row],[CANTIDAD TOTAL]]*Tabla13[[#This Row],[PRECIO UNITARIO ESTIMADO]]</f>
        <v>11682</v>
      </c>
      <c r="K510" s="34"/>
      <c r="L510" s="36"/>
      <c r="M510" s="26" t="s">
        <v>1709</v>
      </c>
      <c r="N510" s="26"/>
      <c r="O510" s="36" t="s">
        <v>1213</v>
      </c>
      <c r="P510" s="65" t="s">
        <v>1206</v>
      </c>
      <c r="Q510" s="79" t="s">
        <v>1237</v>
      </c>
      <c r="R510" s="83">
        <v>500</v>
      </c>
      <c r="U510" s="29"/>
    </row>
    <row r="511" spans="1:21" x14ac:dyDescent="0.25">
      <c r="A511" s="34" t="s">
        <v>67</v>
      </c>
      <c r="B511" s="26" t="s">
        <v>138</v>
      </c>
      <c r="C511" s="36" t="s">
        <v>24</v>
      </c>
      <c r="D511" s="26">
        <f>ROUND(Tabla13[[#This Row],[CANTIDAD TOTAL]]/4,0)</f>
        <v>77</v>
      </c>
      <c r="E511" s="26">
        <f>ROUND(Tabla13[[#This Row],[CANTIDAD TOTAL]]/4,0)</f>
        <v>77</v>
      </c>
      <c r="F511" s="26">
        <f>ROUND(Tabla13[[#This Row],[CANTIDAD TOTAL]]/4,0)</f>
        <v>77</v>
      </c>
      <c r="G511" s="26">
        <f>Tabla13[[#This Row],[CANTIDAD TOTAL]]-Tabla13[[#This Row],[PRIMER TRIMESTRE]]-Tabla13[[#This Row],[SEGUNDO TRIMESTRE]]-Tabla13[[#This Row],[TERCER TRIMESTRE]]</f>
        <v>75</v>
      </c>
      <c r="H511" s="26">
        <v>306</v>
      </c>
      <c r="I511" s="27">
        <v>51.92</v>
      </c>
      <c r="J511" s="27">
        <f>Tabla13[[#This Row],[CANTIDAD TOTAL]]*Tabla13[[#This Row],[PRECIO UNITARIO ESTIMADO]]</f>
        <v>15887.52</v>
      </c>
      <c r="K511" s="34"/>
      <c r="L511" s="36"/>
      <c r="M511" s="26" t="s">
        <v>1709</v>
      </c>
      <c r="N511" s="26"/>
      <c r="O511" s="36" t="s">
        <v>1213</v>
      </c>
      <c r="P511" s="65" t="s">
        <v>1206</v>
      </c>
      <c r="Q511" s="79" t="s">
        <v>1237</v>
      </c>
      <c r="R511" s="83">
        <v>501</v>
      </c>
      <c r="U511" s="29" t="s">
        <v>542</v>
      </c>
    </row>
    <row r="512" spans="1:21" x14ac:dyDescent="0.25">
      <c r="A512" s="34" t="s">
        <v>67</v>
      </c>
      <c r="B512" s="26" t="s">
        <v>139</v>
      </c>
      <c r="C512" s="36" t="s">
        <v>24</v>
      </c>
      <c r="D512" s="26">
        <f>ROUND(Tabla13[[#This Row],[CANTIDAD TOTAL]]/4,0)</f>
        <v>65</v>
      </c>
      <c r="E512" s="26">
        <f>ROUND(Tabla13[[#This Row],[CANTIDAD TOTAL]]/4,0)</f>
        <v>65</v>
      </c>
      <c r="F512" s="26">
        <f>ROUND(Tabla13[[#This Row],[CANTIDAD TOTAL]]/4,0)</f>
        <v>65</v>
      </c>
      <c r="G512" s="26">
        <f>Tabla13[[#This Row],[CANTIDAD TOTAL]]-Tabla13[[#This Row],[PRIMER TRIMESTRE]]-Tabla13[[#This Row],[SEGUNDO TRIMESTRE]]-Tabla13[[#This Row],[TERCER TRIMESTRE]]</f>
        <v>63</v>
      </c>
      <c r="H512" s="26">
        <v>258</v>
      </c>
      <c r="I512" s="27">
        <v>14.16</v>
      </c>
      <c r="J512" s="27">
        <f>Tabla13[[#This Row],[CANTIDAD TOTAL]]*Tabla13[[#This Row],[PRECIO UNITARIO ESTIMADO]]</f>
        <v>3653.28</v>
      </c>
      <c r="K512" s="34"/>
      <c r="L512" s="36"/>
      <c r="M512" s="26" t="s">
        <v>1709</v>
      </c>
      <c r="N512" s="26"/>
      <c r="O512" s="36" t="s">
        <v>1213</v>
      </c>
      <c r="P512" s="65" t="s">
        <v>1206</v>
      </c>
      <c r="Q512" s="79" t="s">
        <v>1237</v>
      </c>
      <c r="R512" s="83">
        <v>502</v>
      </c>
      <c r="U512" s="29" t="s">
        <v>543</v>
      </c>
    </row>
    <row r="513" spans="1:21" x14ac:dyDescent="0.25">
      <c r="A513" s="34" t="s">
        <v>67</v>
      </c>
      <c r="B513" s="26" t="s">
        <v>140</v>
      </c>
      <c r="C513" s="36" t="s">
        <v>24</v>
      </c>
      <c r="D513" s="26">
        <f>ROUND(Tabla13[[#This Row],[CANTIDAD TOTAL]]/4,0)</f>
        <v>7</v>
      </c>
      <c r="E513" s="26">
        <f>ROUND(Tabla13[[#This Row],[CANTIDAD TOTAL]]/4,0)</f>
        <v>7</v>
      </c>
      <c r="F513" s="26">
        <f>ROUND(Tabla13[[#This Row],[CANTIDAD TOTAL]]/4,0)</f>
        <v>7</v>
      </c>
      <c r="G513" s="26">
        <f>Tabla13[[#This Row],[CANTIDAD TOTAL]]-Tabla13[[#This Row],[PRIMER TRIMESTRE]]-Tabla13[[#This Row],[SEGUNDO TRIMESTRE]]-Tabla13[[#This Row],[TERCER TRIMESTRE]]</f>
        <v>7</v>
      </c>
      <c r="H513" s="26">
        <v>28</v>
      </c>
      <c r="I513" s="27">
        <v>336.3</v>
      </c>
      <c r="J513" s="27">
        <f>Tabla13[[#This Row],[CANTIDAD TOTAL]]*Tabla13[[#This Row],[PRECIO UNITARIO ESTIMADO]]</f>
        <v>9416.4</v>
      </c>
      <c r="K513" s="34"/>
      <c r="L513" s="36"/>
      <c r="M513" s="26" t="s">
        <v>1709</v>
      </c>
      <c r="N513" s="26"/>
      <c r="O513" s="36" t="s">
        <v>1213</v>
      </c>
      <c r="P513" s="65" t="s">
        <v>1206</v>
      </c>
      <c r="Q513" s="79" t="s">
        <v>1237</v>
      </c>
      <c r="R513" s="83">
        <v>503</v>
      </c>
      <c r="U513" s="29" t="s">
        <v>544</v>
      </c>
    </row>
    <row r="514" spans="1:21" x14ac:dyDescent="0.25">
      <c r="A514" s="34" t="s">
        <v>67</v>
      </c>
      <c r="B514" s="26" t="s">
        <v>141</v>
      </c>
      <c r="C514" s="36" t="s">
        <v>24</v>
      </c>
      <c r="D514" s="26">
        <f>ROUND(Tabla13[[#This Row],[CANTIDAD TOTAL]]/4,0)</f>
        <v>950</v>
      </c>
      <c r="E514" s="26">
        <f>ROUND(Tabla13[[#This Row],[CANTIDAD TOTAL]]/4,0)</f>
        <v>950</v>
      </c>
      <c r="F514" s="26">
        <f>ROUND(Tabla13[[#This Row],[CANTIDAD TOTAL]]/4,0)</f>
        <v>950</v>
      </c>
      <c r="G514" s="26">
        <f>Tabla13[[#This Row],[CANTIDAD TOTAL]]-Tabla13[[#This Row],[PRIMER TRIMESTRE]]-Tabla13[[#This Row],[SEGUNDO TRIMESTRE]]-Tabla13[[#This Row],[TERCER TRIMESTRE]]</f>
        <v>950</v>
      </c>
      <c r="H514" s="26">
        <v>3800</v>
      </c>
      <c r="I514" s="27">
        <v>9.18</v>
      </c>
      <c r="J514" s="27">
        <f>Tabla13[[#This Row],[CANTIDAD TOTAL]]*Tabla13[[#This Row],[PRECIO UNITARIO ESTIMADO]]</f>
        <v>34884</v>
      </c>
      <c r="K514" s="34"/>
      <c r="L514" s="36"/>
      <c r="M514" s="26" t="s">
        <v>1709</v>
      </c>
      <c r="N514" s="26"/>
      <c r="O514" s="36" t="s">
        <v>1213</v>
      </c>
      <c r="P514" s="65" t="s">
        <v>1206</v>
      </c>
      <c r="Q514" s="79" t="s">
        <v>1237</v>
      </c>
      <c r="R514" s="83">
        <v>504</v>
      </c>
      <c r="U514" s="29" t="s">
        <v>545</v>
      </c>
    </row>
    <row r="515" spans="1:21" x14ac:dyDescent="0.25">
      <c r="A515" s="34" t="s">
        <v>67</v>
      </c>
      <c r="B515" s="26" t="s">
        <v>142</v>
      </c>
      <c r="C515" s="36" t="s">
        <v>24</v>
      </c>
      <c r="D515" s="26">
        <f>ROUND(Tabla13[[#This Row],[CANTIDAD TOTAL]]/4,0)</f>
        <v>3468</v>
      </c>
      <c r="E515" s="26">
        <f>ROUND(Tabla13[[#This Row],[CANTIDAD TOTAL]]/4,0)</f>
        <v>3468</v>
      </c>
      <c r="F515" s="26">
        <f>ROUND(Tabla13[[#This Row],[CANTIDAD TOTAL]]/4,0)</f>
        <v>3468</v>
      </c>
      <c r="G515" s="26">
        <f>Tabla13[[#This Row],[CANTIDAD TOTAL]]-Tabla13[[#This Row],[PRIMER TRIMESTRE]]-Tabla13[[#This Row],[SEGUNDO TRIMESTRE]]-Tabla13[[#This Row],[TERCER TRIMESTRE]]</f>
        <v>3466</v>
      </c>
      <c r="H515" s="26">
        <v>13870</v>
      </c>
      <c r="I515" s="27">
        <v>3.07</v>
      </c>
      <c r="J515" s="27">
        <f>Tabla13[[#This Row],[CANTIDAD TOTAL]]*Tabla13[[#This Row],[PRECIO UNITARIO ESTIMADO]]</f>
        <v>42580.899999999994</v>
      </c>
      <c r="K515" s="34"/>
      <c r="L515" s="36"/>
      <c r="M515" s="26" t="s">
        <v>1709</v>
      </c>
      <c r="N515" s="26"/>
      <c r="O515" s="36" t="s">
        <v>1213</v>
      </c>
      <c r="P515" s="65" t="s">
        <v>1206</v>
      </c>
      <c r="Q515" s="79" t="s">
        <v>1237</v>
      </c>
      <c r="R515" s="83">
        <v>505</v>
      </c>
      <c r="U515" s="29" t="s">
        <v>546</v>
      </c>
    </row>
    <row r="516" spans="1:21" x14ac:dyDescent="0.25">
      <c r="A516" s="34" t="s">
        <v>67</v>
      </c>
      <c r="B516" s="26" t="s">
        <v>143</v>
      </c>
      <c r="C516" s="36" t="s">
        <v>24</v>
      </c>
      <c r="D516" s="26">
        <v>135</v>
      </c>
      <c r="E516" s="26">
        <v>135</v>
      </c>
      <c r="F516" s="26">
        <v>2135</v>
      </c>
      <c r="G516" s="26">
        <v>134</v>
      </c>
      <c r="H516" s="26">
        <f>2129+2010-1600</f>
        <v>2539</v>
      </c>
      <c r="I516" s="27">
        <v>27.73</v>
      </c>
      <c r="J516" s="27">
        <f>Tabla13[[#This Row],[CANTIDAD TOTAL]]*Tabla13[[#This Row],[PRECIO UNITARIO ESTIMADO]]</f>
        <v>70406.47</v>
      </c>
      <c r="K516" s="34"/>
      <c r="L516" s="36"/>
      <c r="M516" s="26" t="s">
        <v>1709</v>
      </c>
      <c r="N516" s="26"/>
      <c r="O516" s="36" t="s">
        <v>1213</v>
      </c>
      <c r="P516" s="65" t="s">
        <v>1206</v>
      </c>
      <c r="Q516" s="79" t="s">
        <v>1237</v>
      </c>
      <c r="R516" s="83">
        <v>506</v>
      </c>
      <c r="U516" s="29" t="s">
        <v>547</v>
      </c>
    </row>
    <row r="517" spans="1:21" x14ac:dyDescent="0.25">
      <c r="A517" s="34" t="s">
        <v>67</v>
      </c>
      <c r="B517" s="26" t="s">
        <v>144</v>
      </c>
      <c r="C517" s="36" t="s">
        <v>24</v>
      </c>
      <c r="D517" s="26">
        <f>ROUND(Tabla13[[#This Row],[CANTIDAD TOTAL]]/4,0)</f>
        <v>14</v>
      </c>
      <c r="E517" s="26">
        <f>ROUND(Tabla13[[#This Row],[CANTIDAD TOTAL]]/4,0)</f>
        <v>14</v>
      </c>
      <c r="F517" s="26">
        <f>ROUND(Tabla13[[#This Row],[CANTIDAD TOTAL]]/4,0)</f>
        <v>14</v>
      </c>
      <c r="G517" s="26">
        <f>Tabla13[[#This Row],[CANTIDAD TOTAL]]-Tabla13[[#This Row],[PRIMER TRIMESTRE]]-Tabla13[[#This Row],[SEGUNDO TRIMESTRE]]-Tabla13[[#This Row],[TERCER TRIMESTRE]]</f>
        <v>12</v>
      </c>
      <c r="H517" s="26">
        <v>54</v>
      </c>
      <c r="I517" s="27">
        <v>20</v>
      </c>
      <c r="J517" s="27">
        <f>Tabla13[[#This Row],[CANTIDAD TOTAL]]*Tabla13[[#This Row],[PRECIO UNITARIO ESTIMADO]]</f>
        <v>1080</v>
      </c>
      <c r="K517" s="34"/>
      <c r="L517" s="36"/>
      <c r="M517" s="26" t="s">
        <v>1709</v>
      </c>
      <c r="N517" s="26"/>
      <c r="O517" s="36" t="s">
        <v>1213</v>
      </c>
      <c r="P517" s="65" t="s">
        <v>1206</v>
      </c>
      <c r="Q517" s="79" t="s">
        <v>1237</v>
      </c>
      <c r="R517" s="83">
        <v>507</v>
      </c>
      <c r="U517" s="29" t="s">
        <v>548</v>
      </c>
    </row>
    <row r="518" spans="1:21" x14ac:dyDescent="0.25">
      <c r="A518" s="34" t="s">
        <v>67</v>
      </c>
      <c r="B518" s="26" t="s">
        <v>145</v>
      </c>
      <c r="C518" s="36" t="s">
        <v>24</v>
      </c>
      <c r="D518" s="26">
        <f>ROUND(Tabla13[[#This Row],[CANTIDAD TOTAL]]/4,0)</f>
        <v>3</v>
      </c>
      <c r="E518" s="26">
        <f>ROUND(Tabla13[[#This Row],[CANTIDAD TOTAL]]/4,0)</f>
        <v>3</v>
      </c>
      <c r="F518" s="26">
        <f>ROUND(Tabla13[[#This Row],[CANTIDAD TOTAL]]/4,0)</f>
        <v>3</v>
      </c>
      <c r="G518" s="26">
        <f>Tabla13[[#This Row],[CANTIDAD TOTAL]]-Tabla13[[#This Row],[PRIMER TRIMESTRE]]-Tabla13[[#This Row],[SEGUNDO TRIMESTRE]]-Tabla13[[#This Row],[TERCER TRIMESTRE]]</f>
        <v>3</v>
      </c>
      <c r="H518" s="26">
        <v>12</v>
      </c>
      <c r="I518" s="27">
        <v>1003</v>
      </c>
      <c r="J518" s="27">
        <f>Tabla13[[#This Row],[CANTIDAD TOTAL]]*Tabla13[[#This Row],[PRECIO UNITARIO ESTIMADO]]</f>
        <v>12036</v>
      </c>
      <c r="K518" s="34"/>
      <c r="L518" s="36"/>
      <c r="M518" s="26" t="s">
        <v>1709</v>
      </c>
      <c r="N518" s="26"/>
      <c r="O518" s="36" t="s">
        <v>1213</v>
      </c>
      <c r="P518" s="65" t="s">
        <v>1206</v>
      </c>
      <c r="Q518" s="79" t="s">
        <v>1237</v>
      </c>
      <c r="R518" s="83">
        <v>508</v>
      </c>
      <c r="U518" s="29" t="s">
        <v>549</v>
      </c>
    </row>
    <row r="519" spans="1:21" x14ac:dyDescent="0.25">
      <c r="A519" s="34" t="s">
        <v>67</v>
      </c>
      <c r="B519" s="26" t="s">
        <v>146</v>
      </c>
      <c r="C519" s="36" t="s">
        <v>24</v>
      </c>
      <c r="D519" s="26">
        <f>ROUND(Tabla13[[#This Row],[CANTIDAD TOTAL]]/4,0)</f>
        <v>23</v>
      </c>
      <c r="E519" s="26">
        <f>ROUND(Tabla13[[#This Row],[CANTIDAD TOTAL]]/4,0)</f>
        <v>23</v>
      </c>
      <c r="F519" s="26">
        <f>ROUND(Tabla13[[#This Row],[CANTIDAD TOTAL]]/4,0)</f>
        <v>23</v>
      </c>
      <c r="G519" s="26">
        <f>Tabla13[[#This Row],[CANTIDAD TOTAL]]-Tabla13[[#This Row],[PRIMER TRIMESTRE]]-Tabla13[[#This Row],[SEGUNDO TRIMESTRE]]-Tabla13[[#This Row],[TERCER TRIMESTRE]]</f>
        <v>22</v>
      </c>
      <c r="H519" s="26">
        <v>91</v>
      </c>
      <c r="I519" s="27">
        <v>15.55</v>
      </c>
      <c r="J519" s="27">
        <f>Tabla13[[#This Row],[CANTIDAD TOTAL]]*Tabla13[[#This Row],[PRECIO UNITARIO ESTIMADO]]</f>
        <v>1415.05</v>
      </c>
      <c r="K519" s="34"/>
      <c r="L519" s="36"/>
      <c r="M519" s="26" t="s">
        <v>1709</v>
      </c>
      <c r="N519" s="26"/>
      <c r="O519" s="36" t="s">
        <v>1213</v>
      </c>
      <c r="P519" s="65" t="s">
        <v>1206</v>
      </c>
      <c r="Q519" s="79" t="s">
        <v>1237</v>
      </c>
      <c r="R519" s="83">
        <v>509</v>
      </c>
      <c r="U519" s="29" t="s">
        <v>550</v>
      </c>
    </row>
    <row r="520" spans="1:21" x14ac:dyDescent="0.25">
      <c r="A520" s="34" t="s">
        <v>67</v>
      </c>
      <c r="B520" s="26" t="s">
        <v>147</v>
      </c>
      <c r="C520" s="36" t="s">
        <v>24</v>
      </c>
      <c r="D520" s="26">
        <f>ROUND(Tabla13[[#This Row],[CANTIDAD TOTAL]]/4,0)</f>
        <v>28</v>
      </c>
      <c r="E520" s="26">
        <f>ROUND(Tabla13[[#This Row],[CANTIDAD TOTAL]]/4,0)</f>
        <v>28</v>
      </c>
      <c r="F520" s="26">
        <f>ROUND(Tabla13[[#This Row],[CANTIDAD TOTAL]]/4,0)</f>
        <v>28</v>
      </c>
      <c r="G520" s="26">
        <f>Tabla13[[#This Row],[CANTIDAD TOTAL]]-Tabla13[[#This Row],[PRIMER TRIMESTRE]]-Tabla13[[#This Row],[SEGUNDO TRIMESTRE]]-Tabla13[[#This Row],[TERCER TRIMESTRE]]</f>
        <v>28</v>
      </c>
      <c r="H520" s="26">
        <v>112</v>
      </c>
      <c r="I520" s="27">
        <v>17</v>
      </c>
      <c r="J520" s="27">
        <f>Tabla13[[#This Row],[CANTIDAD TOTAL]]*Tabla13[[#This Row],[PRECIO UNITARIO ESTIMADO]]</f>
        <v>1904</v>
      </c>
      <c r="K520" s="34"/>
      <c r="L520" s="36"/>
      <c r="M520" s="26" t="s">
        <v>1709</v>
      </c>
      <c r="N520" s="26"/>
      <c r="O520" s="36" t="s">
        <v>1213</v>
      </c>
      <c r="P520" s="65" t="s">
        <v>1206</v>
      </c>
      <c r="Q520" s="79" t="s">
        <v>1237</v>
      </c>
      <c r="R520" s="83">
        <v>510</v>
      </c>
      <c r="U520" s="29" t="s">
        <v>551</v>
      </c>
    </row>
    <row r="521" spans="1:21" x14ac:dyDescent="0.25">
      <c r="A521" s="34" t="s">
        <v>67</v>
      </c>
      <c r="B521" s="26" t="s">
        <v>148</v>
      </c>
      <c r="C521" s="36" t="s">
        <v>24</v>
      </c>
      <c r="D521" s="26">
        <f>ROUND(Tabla13[[#This Row],[CANTIDAD TOTAL]]/4,0)</f>
        <v>2</v>
      </c>
      <c r="E521" s="26">
        <f>ROUND(Tabla13[[#This Row],[CANTIDAD TOTAL]]/4,0)</f>
        <v>2</v>
      </c>
      <c r="F521" s="26">
        <f>ROUND(Tabla13[[#This Row],[CANTIDAD TOTAL]]/4,0)</f>
        <v>2</v>
      </c>
      <c r="G521" s="26">
        <f>Tabla13[[#This Row],[CANTIDAD TOTAL]]-Tabla13[[#This Row],[PRIMER TRIMESTRE]]-Tabla13[[#This Row],[SEGUNDO TRIMESTRE]]-Tabla13[[#This Row],[TERCER TRIMESTRE]]</f>
        <v>0</v>
      </c>
      <c r="H521" s="26">
        <v>6</v>
      </c>
      <c r="I521" s="27">
        <v>1624</v>
      </c>
      <c r="J521" s="27">
        <f>Tabla13[[#This Row],[CANTIDAD TOTAL]]*Tabla13[[#This Row],[PRECIO UNITARIO ESTIMADO]]</f>
        <v>9744</v>
      </c>
      <c r="K521" s="34"/>
      <c r="L521" s="36"/>
      <c r="M521" s="26" t="s">
        <v>1709</v>
      </c>
      <c r="N521" s="26"/>
      <c r="O521" s="36" t="s">
        <v>1213</v>
      </c>
      <c r="P521" s="65" t="s">
        <v>1206</v>
      </c>
      <c r="Q521" s="79" t="s">
        <v>1237</v>
      </c>
      <c r="R521" s="83">
        <v>511</v>
      </c>
      <c r="U521" s="29" t="s">
        <v>552</v>
      </c>
    </row>
    <row r="522" spans="1:21" x14ac:dyDescent="0.25">
      <c r="A522" s="34" t="s">
        <v>67</v>
      </c>
      <c r="B522" s="26" t="s">
        <v>149</v>
      </c>
      <c r="C522" s="36" t="s">
        <v>24</v>
      </c>
      <c r="D522" s="26">
        <f>ROUND(Tabla13[[#This Row],[CANTIDAD TOTAL]]/4,0)</f>
        <v>147</v>
      </c>
      <c r="E522" s="26">
        <f>ROUND(Tabla13[[#This Row],[CANTIDAD TOTAL]]/4,0)</f>
        <v>147</v>
      </c>
      <c r="F522" s="26">
        <f>ROUND(Tabla13[[#This Row],[CANTIDAD TOTAL]]/4,0)</f>
        <v>147</v>
      </c>
      <c r="G522" s="26">
        <f>Tabla13[[#This Row],[CANTIDAD TOTAL]]-Tabla13[[#This Row],[PRIMER TRIMESTRE]]-Tabla13[[#This Row],[SEGUNDO TRIMESTRE]]-Tabla13[[#This Row],[TERCER TRIMESTRE]]</f>
        <v>145</v>
      </c>
      <c r="H522" s="26">
        <v>586</v>
      </c>
      <c r="I522" s="27">
        <v>265.5</v>
      </c>
      <c r="J522" s="27">
        <f>Tabla13[[#This Row],[CANTIDAD TOTAL]]*Tabla13[[#This Row],[PRECIO UNITARIO ESTIMADO]]</f>
        <v>155583</v>
      </c>
      <c r="K522" s="34"/>
      <c r="L522" s="36"/>
      <c r="M522" s="26" t="s">
        <v>1709</v>
      </c>
      <c r="N522" s="26"/>
      <c r="O522" s="36" t="s">
        <v>1213</v>
      </c>
      <c r="P522" s="65" t="s">
        <v>1206</v>
      </c>
      <c r="Q522" s="79" t="s">
        <v>1237</v>
      </c>
      <c r="R522" s="83">
        <v>512</v>
      </c>
      <c r="U522" s="29" t="s">
        <v>553</v>
      </c>
    </row>
    <row r="523" spans="1:21" x14ac:dyDescent="0.25">
      <c r="A523" s="34" t="s">
        <v>67</v>
      </c>
      <c r="B523" s="26" t="s">
        <v>150</v>
      </c>
      <c r="C523" s="36" t="s">
        <v>24</v>
      </c>
      <c r="D523" s="26">
        <f>ROUND(Tabla13[[#This Row],[CANTIDAD TOTAL]]/4,0)</f>
        <v>5</v>
      </c>
      <c r="E523" s="26">
        <f>ROUND(Tabla13[[#This Row],[CANTIDAD TOTAL]]/4,0)</f>
        <v>5</v>
      </c>
      <c r="F523" s="26">
        <f>ROUND(Tabla13[[#This Row],[CANTIDAD TOTAL]]/4,0)</f>
        <v>5</v>
      </c>
      <c r="G523" s="26">
        <f>Tabla13[[#This Row],[CANTIDAD TOTAL]]-Tabla13[[#This Row],[PRIMER TRIMESTRE]]-Tabla13[[#This Row],[SEGUNDO TRIMESTRE]]-Tabla13[[#This Row],[TERCER TRIMESTRE]]</f>
        <v>5</v>
      </c>
      <c r="H523" s="26">
        <v>20</v>
      </c>
      <c r="I523" s="27">
        <v>1.64</v>
      </c>
      <c r="J523" s="27">
        <f>Tabla13[[#This Row],[CANTIDAD TOTAL]]*Tabla13[[#This Row],[PRECIO UNITARIO ESTIMADO]]</f>
        <v>32.799999999999997</v>
      </c>
      <c r="K523" s="34"/>
      <c r="L523" s="36"/>
      <c r="M523" s="26" t="s">
        <v>1709</v>
      </c>
      <c r="N523" s="26"/>
      <c r="O523" s="36" t="s">
        <v>1213</v>
      </c>
      <c r="P523" s="65" t="s">
        <v>1206</v>
      </c>
      <c r="Q523" s="79" t="s">
        <v>1237</v>
      </c>
      <c r="R523" s="83">
        <v>513</v>
      </c>
      <c r="U523" s="29" t="s">
        <v>554</v>
      </c>
    </row>
    <row r="524" spans="1:21" x14ac:dyDescent="0.25">
      <c r="A524" s="34" t="s">
        <v>67</v>
      </c>
      <c r="B524" s="26" t="s">
        <v>151</v>
      </c>
      <c r="C524" s="36" t="s">
        <v>24</v>
      </c>
      <c r="D524" s="26">
        <f>ROUND(Tabla13[[#This Row],[CANTIDAD TOTAL]]/4,0)</f>
        <v>149</v>
      </c>
      <c r="E524" s="26">
        <f>ROUND(Tabla13[[#This Row],[CANTIDAD TOTAL]]/4,0)</f>
        <v>149</v>
      </c>
      <c r="F524" s="26">
        <f>ROUND(Tabla13[[#This Row],[CANTIDAD TOTAL]]/4,0)</f>
        <v>149</v>
      </c>
      <c r="G524" s="26">
        <f>Tabla13[[#This Row],[CANTIDAD TOTAL]]-Tabla13[[#This Row],[PRIMER TRIMESTRE]]-Tabla13[[#This Row],[SEGUNDO TRIMESTRE]]-Tabla13[[#This Row],[TERCER TRIMESTRE]]</f>
        <v>149</v>
      </c>
      <c r="H524" s="26">
        <v>596</v>
      </c>
      <c r="I524" s="27">
        <v>210.04</v>
      </c>
      <c r="J524" s="27">
        <f>Tabla13[[#This Row],[CANTIDAD TOTAL]]*Tabla13[[#This Row],[PRECIO UNITARIO ESTIMADO]]</f>
        <v>125183.84</v>
      </c>
      <c r="K524" s="34"/>
      <c r="L524" s="36"/>
      <c r="M524" s="26" t="s">
        <v>1709</v>
      </c>
      <c r="N524" s="26"/>
      <c r="O524" s="36" t="s">
        <v>1213</v>
      </c>
      <c r="P524" s="65" t="s">
        <v>1206</v>
      </c>
      <c r="Q524" s="79" t="s">
        <v>1237</v>
      </c>
      <c r="R524" s="83">
        <v>514</v>
      </c>
      <c r="U524" s="29" t="s">
        <v>555</v>
      </c>
    </row>
    <row r="525" spans="1:21" x14ac:dyDescent="0.25">
      <c r="A525" s="34" t="s">
        <v>67</v>
      </c>
      <c r="B525" s="26" t="s">
        <v>152</v>
      </c>
      <c r="C525" s="36" t="s">
        <v>24</v>
      </c>
      <c r="D525" s="26">
        <f>ROUND(Tabla13[[#This Row],[CANTIDAD TOTAL]]/4,0)</f>
        <v>37</v>
      </c>
      <c r="E525" s="26">
        <f>ROUND(Tabla13[[#This Row],[CANTIDAD TOTAL]]/4,0)</f>
        <v>37</v>
      </c>
      <c r="F525" s="26">
        <f>ROUND(Tabla13[[#This Row],[CANTIDAD TOTAL]]/4,0)</f>
        <v>37</v>
      </c>
      <c r="G525" s="26">
        <f>Tabla13[[#This Row],[CANTIDAD TOTAL]]-Tabla13[[#This Row],[PRIMER TRIMESTRE]]-Tabla13[[#This Row],[SEGUNDO TRIMESTRE]]-Tabla13[[#This Row],[TERCER TRIMESTRE]]</f>
        <v>37</v>
      </c>
      <c r="H525" s="26">
        <v>148</v>
      </c>
      <c r="I525" s="27">
        <v>428.01</v>
      </c>
      <c r="J525" s="27">
        <f>Tabla13[[#This Row],[CANTIDAD TOTAL]]*Tabla13[[#This Row],[PRECIO UNITARIO ESTIMADO]]</f>
        <v>63345.479999999996</v>
      </c>
      <c r="K525" s="34"/>
      <c r="L525" s="36"/>
      <c r="M525" s="26" t="s">
        <v>1709</v>
      </c>
      <c r="N525" s="26"/>
      <c r="O525" s="36" t="s">
        <v>1213</v>
      </c>
      <c r="P525" s="65" t="s">
        <v>1206</v>
      </c>
      <c r="Q525" s="79" t="s">
        <v>1237</v>
      </c>
      <c r="R525" s="83">
        <v>515</v>
      </c>
      <c r="U525" s="29" t="s">
        <v>556</v>
      </c>
    </row>
    <row r="526" spans="1:21" x14ac:dyDescent="0.25">
      <c r="A526" s="34" t="s">
        <v>67</v>
      </c>
      <c r="B526" s="26" t="s">
        <v>153</v>
      </c>
      <c r="C526" s="36" t="s">
        <v>24</v>
      </c>
      <c r="D526" s="26">
        <f>ROUND(Tabla13[[#This Row],[CANTIDAD TOTAL]]/4,0)</f>
        <v>5</v>
      </c>
      <c r="E526" s="26">
        <f>ROUND(Tabla13[[#This Row],[CANTIDAD TOTAL]]/4,0)</f>
        <v>5</v>
      </c>
      <c r="F526" s="26">
        <f>ROUND(Tabla13[[#This Row],[CANTIDAD TOTAL]]/4,0)</f>
        <v>5</v>
      </c>
      <c r="G526" s="26">
        <f>Tabla13[[#This Row],[CANTIDAD TOTAL]]-Tabla13[[#This Row],[PRIMER TRIMESTRE]]-Tabla13[[#This Row],[SEGUNDO TRIMESTRE]]-Tabla13[[#This Row],[TERCER TRIMESTRE]]</f>
        <v>5</v>
      </c>
      <c r="H526" s="26">
        <v>20</v>
      </c>
      <c r="I526" s="27">
        <v>2475</v>
      </c>
      <c r="J526" s="27">
        <f>Tabla13[[#This Row],[CANTIDAD TOTAL]]*Tabla13[[#This Row],[PRECIO UNITARIO ESTIMADO]]</f>
        <v>49500</v>
      </c>
      <c r="K526" s="34"/>
      <c r="L526" s="36"/>
      <c r="M526" s="26" t="s">
        <v>1709</v>
      </c>
      <c r="N526" s="26"/>
      <c r="O526" s="36" t="s">
        <v>1213</v>
      </c>
      <c r="P526" s="65" t="s">
        <v>1206</v>
      </c>
      <c r="Q526" s="79" t="s">
        <v>1237</v>
      </c>
      <c r="R526" s="83">
        <v>516</v>
      </c>
      <c r="U526" s="29" t="s">
        <v>557</v>
      </c>
    </row>
    <row r="527" spans="1:21" x14ac:dyDescent="0.25">
      <c r="A527" s="34" t="s">
        <v>67</v>
      </c>
      <c r="B527" s="26" t="s">
        <v>154</v>
      </c>
      <c r="C527" s="36" t="s">
        <v>24</v>
      </c>
      <c r="D527" s="26">
        <f>ROUND(Tabla13[[#This Row],[CANTIDAD TOTAL]]/4,0)</f>
        <v>139</v>
      </c>
      <c r="E527" s="26">
        <f>ROUND(Tabla13[[#This Row],[CANTIDAD TOTAL]]/4,0)</f>
        <v>139</v>
      </c>
      <c r="F527" s="26">
        <f>ROUND(Tabla13[[#This Row],[CANTIDAD TOTAL]]/4,0)</f>
        <v>139</v>
      </c>
      <c r="G527" s="26">
        <f>Tabla13[[#This Row],[CANTIDAD TOTAL]]-Tabla13[[#This Row],[PRIMER TRIMESTRE]]-Tabla13[[#This Row],[SEGUNDO TRIMESTRE]]-Tabla13[[#This Row],[TERCER TRIMESTRE]]</f>
        <v>137</v>
      </c>
      <c r="H527" s="26">
        <v>554</v>
      </c>
      <c r="I527" s="27">
        <v>25</v>
      </c>
      <c r="J527" s="27">
        <f>Tabla13[[#This Row],[CANTIDAD TOTAL]]*Tabla13[[#This Row],[PRECIO UNITARIO ESTIMADO]]</f>
        <v>13850</v>
      </c>
      <c r="K527" s="34"/>
      <c r="L527" s="36"/>
      <c r="M527" s="26" t="s">
        <v>1709</v>
      </c>
      <c r="N527" s="26"/>
      <c r="O527" s="36" t="s">
        <v>1213</v>
      </c>
      <c r="P527" s="65" t="s">
        <v>1206</v>
      </c>
      <c r="Q527" s="79" t="s">
        <v>1237</v>
      </c>
      <c r="R527" s="83">
        <v>517</v>
      </c>
      <c r="U527" s="29" t="s">
        <v>558</v>
      </c>
    </row>
    <row r="528" spans="1:21" x14ac:dyDescent="0.25">
      <c r="A528" s="34" t="s">
        <v>67</v>
      </c>
      <c r="B528" s="26" t="s">
        <v>155</v>
      </c>
      <c r="C528" s="36" t="s">
        <v>24</v>
      </c>
      <c r="D528" s="26">
        <f>ROUND(Tabla13[[#This Row],[CANTIDAD TOTAL]]/4,0)</f>
        <v>500</v>
      </c>
      <c r="E528" s="26">
        <f>ROUND(Tabla13[[#This Row],[CANTIDAD TOTAL]]/4,0)</f>
        <v>500</v>
      </c>
      <c r="F528" s="26">
        <f>ROUND(Tabla13[[#This Row],[CANTIDAD TOTAL]]/4,0)</f>
        <v>500</v>
      </c>
      <c r="G528" s="26">
        <f>Tabla13[[#This Row],[CANTIDAD TOTAL]]-Tabla13[[#This Row],[PRIMER TRIMESTRE]]-Tabla13[[#This Row],[SEGUNDO TRIMESTRE]]-Tabla13[[#This Row],[TERCER TRIMESTRE]]</f>
        <v>500</v>
      </c>
      <c r="H528" s="26">
        <v>2000</v>
      </c>
      <c r="I528" s="27">
        <v>575.84</v>
      </c>
      <c r="J528" s="27">
        <f>Tabla13[[#This Row],[CANTIDAD TOTAL]]*Tabla13[[#This Row],[PRECIO UNITARIO ESTIMADO]]</f>
        <v>1151680</v>
      </c>
      <c r="K528" s="34"/>
      <c r="L528" s="36"/>
      <c r="M528" s="26" t="s">
        <v>1709</v>
      </c>
      <c r="N528" s="26"/>
      <c r="O528" s="36" t="s">
        <v>1213</v>
      </c>
      <c r="P528" s="65" t="s">
        <v>1206</v>
      </c>
      <c r="Q528" s="79" t="s">
        <v>1237</v>
      </c>
      <c r="R528" s="83">
        <v>518</v>
      </c>
      <c r="U528" s="29" t="s">
        <v>559</v>
      </c>
    </row>
    <row r="529" spans="1:21" x14ac:dyDescent="0.25">
      <c r="A529" s="34" t="s">
        <v>67</v>
      </c>
      <c r="B529" s="26" t="s">
        <v>156</v>
      </c>
      <c r="C529" s="36" t="s">
        <v>24</v>
      </c>
      <c r="D529" s="26">
        <f>ROUND(Tabla13[[#This Row],[CANTIDAD TOTAL]]/4,0)</f>
        <v>16</v>
      </c>
      <c r="E529" s="26">
        <f>ROUND(Tabla13[[#This Row],[CANTIDAD TOTAL]]/4,0)</f>
        <v>16</v>
      </c>
      <c r="F529" s="26">
        <f>ROUND(Tabla13[[#This Row],[CANTIDAD TOTAL]]/4,0)</f>
        <v>16</v>
      </c>
      <c r="G529" s="26">
        <f>Tabla13[[#This Row],[CANTIDAD TOTAL]]-Tabla13[[#This Row],[PRIMER TRIMESTRE]]-Tabla13[[#This Row],[SEGUNDO TRIMESTRE]]-Tabla13[[#This Row],[TERCER TRIMESTRE]]</f>
        <v>15</v>
      </c>
      <c r="H529" s="26">
        <v>63</v>
      </c>
      <c r="I529" s="27">
        <v>4130</v>
      </c>
      <c r="J529" s="27">
        <f>Tabla13[[#This Row],[CANTIDAD TOTAL]]*Tabla13[[#This Row],[PRECIO UNITARIO ESTIMADO]]</f>
        <v>260190</v>
      </c>
      <c r="K529" s="34"/>
      <c r="L529" s="36"/>
      <c r="M529" s="26" t="s">
        <v>1709</v>
      </c>
      <c r="N529" s="26"/>
      <c r="O529" s="36" t="s">
        <v>1213</v>
      </c>
      <c r="P529" s="65" t="s">
        <v>1206</v>
      </c>
      <c r="Q529" s="79" t="s">
        <v>1237</v>
      </c>
      <c r="R529" s="83">
        <v>519</v>
      </c>
      <c r="U529" s="29" t="s">
        <v>560</v>
      </c>
    </row>
    <row r="530" spans="1:21" x14ac:dyDescent="0.25">
      <c r="A530" s="34" t="s">
        <v>67</v>
      </c>
      <c r="B530" s="26" t="s">
        <v>157</v>
      </c>
      <c r="C530" s="36" t="s">
        <v>24</v>
      </c>
      <c r="D530" s="26">
        <f>ROUND(Tabla13[[#This Row],[CANTIDAD TOTAL]]/4,0)</f>
        <v>13</v>
      </c>
      <c r="E530" s="26">
        <f>ROUND(Tabla13[[#This Row],[CANTIDAD TOTAL]]/4,0)</f>
        <v>13</v>
      </c>
      <c r="F530" s="26">
        <f>ROUND(Tabla13[[#This Row],[CANTIDAD TOTAL]]/4,0)</f>
        <v>13</v>
      </c>
      <c r="G530" s="26">
        <f>Tabla13[[#This Row],[CANTIDAD TOTAL]]-Tabla13[[#This Row],[PRIMER TRIMESTRE]]-Tabla13[[#This Row],[SEGUNDO TRIMESTRE]]-Tabla13[[#This Row],[TERCER TRIMESTRE]]</f>
        <v>12</v>
      </c>
      <c r="H530" s="26">
        <v>51</v>
      </c>
      <c r="I530" s="27">
        <v>4956</v>
      </c>
      <c r="J530" s="27">
        <f>Tabla13[[#This Row],[CANTIDAD TOTAL]]*Tabla13[[#This Row],[PRECIO UNITARIO ESTIMADO]]</f>
        <v>252756</v>
      </c>
      <c r="K530" s="34"/>
      <c r="L530" s="36"/>
      <c r="M530" s="26" t="s">
        <v>1709</v>
      </c>
      <c r="N530" s="26"/>
      <c r="O530" s="36" t="s">
        <v>1213</v>
      </c>
      <c r="P530" s="65" t="s">
        <v>1206</v>
      </c>
      <c r="Q530" s="79" t="s">
        <v>1237</v>
      </c>
      <c r="R530" s="83">
        <v>520</v>
      </c>
      <c r="U530" s="29" t="s">
        <v>561</v>
      </c>
    </row>
    <row r="531" spans="1:21" x14ac:dyDescent="0.25">
      <c r="A531" s="34" t="s">
        <v>67</v>
      </c>
      <c r="B531" s="26" t="s">
        <v>158</v>
      </c>
      <c r="C531" s="36" t="s">
        <v>24</v>
      </c>
      <c r="D531" s="26">
        <f>ROUND(Tabla13[[#This Row],[CANTIDAD TOTAL]]/4,0)</f>
        <v>13</v>
      </c>
      <c r="E531" s="26">
        <f>ROUND(Tabla13[[#This Row],[CANTIDAD TOTAL]]/4,0)</f>
        <v>13</v>
      </c>
      <c r="F531" s="26">
        <f>ROUND(Tabla13[[#This Row],[CANTIDAD TOTAL]]/4,0)</f>
        <v>13</v>
      </c>
      <c r="G531" s="26">
        <f>Tabla13[[#This Row],[CANTIDAD TOTAL]]-Tabla13[[#This Row],[PRIMER TRIMESTRE]]-Tabla13[[#This Row],[SEGUNDO TRIMESTRE]]-Tabla13[[#This Row],[TERCER TRIMESTRE]]</f>
        <v>12</v>
      </c>
      <c r="H531" s="26">
        <v>51</v>
      </c>
      <c r="I531" s="27">
        <v>4956</v>
      </c>
      <c r="J531" s="27">
        <f>Tabla13[[#This Row],[CANTIDAD TOTAL]]*Tabla13[[#This Row],[PRECIO UNITARIO ESTIMADO]]</f>
        <v>252756</v>
      </c>
      <c r="K531" s="34"/>
      <c r="L531" s="36"/>
      <c r="M531" s="26" t="s">
        <v>1709</v>
      </c>
      <c r="N531" s="26"/>
      <c r="O531" s="36" t="s">
        <v>1213</v>
      </c>
      <c r="P531" s="65" t="s">
        <v>1206</v>
      </c>
      <c r="Q531" s="79" t="s">
        <v>1237</v>
      </c>
      <c r="R531" s="83">
        <v>521</v>
      </c>
      <c r="U531" s="29" t="s">
        <v>562</v>
      </c>
    </row>
    <row r="532" spans="1:21" x14ac:dyDescent="0.25">
      <c r="A532" s="34" t="s">
        <v>67</v>
      </c>
      <c r="B532" s="26" t="s">
        <v>159</v>
      </c>
      <c r="C532" s="36" t="s">
        <v>24</v>
      </c>
      <c r="D532" s="26">
        <f>ROUND(Tabla13[[#This Row],[CANTIDAD TOTAL]]/4,0)</f>
        <v>13</v>
      </c>
      <c r="E532" s="26">
        <f>ROUND(Tabla13[[#This Row],[CANTIDAD TOTAL]]/4,0)</f>
        <v>13</v>
      </c>
      <c r="F532" s="26">
        <f>ROUND(Tabla13[[#This Row],[CANTIDAD TOTAL]]/4,0)</f>
        <v>13</v>
      </c>
      <c r="G532" s="26">
        <f>Tabla13[[#This Row],[CANTIDAD TOTAL]]-Tabla13[[#This Row],[PRIMER TRIMESTRE]]-Tabla13[[#This Row],[SEGUNDO TRIMESTRE]]-Tabla13[[#This Row],[TERCER TRIMESTRE]]</f>
        <v>12</v>
      </c>
      <c r="H532" s="26">
        <v>51</v>
      </c>
      <c r="I532" s="27">
        <v>4956</v>
      </c>
      <c r="J532" s="27">
        <f>Tabla13[[#This Row],[CANTIDAD TOTAL]]*Tabla13[[#This Row],[PRECIO UNITARIO ESTIMADO]]</f>
        <v>252756</v>
      </c>
      <c r="K532" s="34"/>
      <c r="L532" s="36"/>
      <c r="M532" s="26" t="s">
        <v>1709</v>
      </c>
      <c r="N532" s="26"/>
      <c r="O532" s="36" t="s">
        <v>1213</v>
      </c>
      <c r="P532" s="65" t="s">
        <v>1206</v>
      </c>
      <c r="Q532" s="79" t="s">
        <v>1237</v>
      </c>
      <c r="R532" s="83">
        <v>522</v>
      </c>
      <c r="U532" s="29" t="s">
        <v>563</v>
      </c>
    </row>
    <row r="533" spans="1:21" x14ac:dyDescent="0.25">
      <c r="A533" s="34" t="s">
        <v>67</v>
      </c>
      <c r="B533" s="26" t="s">
        <v>160</v>
      </c>
      <c r="C533" s="36" t="s">
        <v>24</v>
      </c>
      <c r="D533" s="26">
        <f>ROUND(Tabla13[[#This Row],[CANTIDAD TOTAL]]/4,0)</f>
        <v>15</v>
      </c>
      <c r="E533" s="26">
        <f>ROUND(Tabla13[[#This Row],[CANTIDAD TOTAL]]/4,0)</f>
        <v>15</v>
      </c>
      <c r="F533" s="26">
        <f>ROUND(Tabla13[[#This Row],[CANTIDAD TOTAL]]/4,0)</f>
        <v>15</v>
      </c>
      <c r="G533" s="26">
        <f>Tabla13[[#This Row],[CANTIDAD TOTAL]]-Tabla13[[#This Row],[PRIMER TRIMESTRE]]-Tabla13[[#This Row],[SEGUNDO TRIMESTRE]]-Tabla13[[#This Row],[TERCER TRIMESTRE]]</f>
        <v>15</v>
      </c>
      <c r="H533" s="26">
        <v>60</v>
      </c>
      <c r="I533" s="27">
        <v>22.51</v>
      </c>
      <c r="J533" s="27">
        <f>Tabla13[[#This Row],[CANTIDAD TOTAL]]*Tabla13[[#This Row],[PRECIO UNITARIO ESTIMADO]]</f>
        <v>1350.6000000000001</v>
      </c>
      <c r="K533" s="34"/>
      <c r="L533" s="36"/>
      <c r="M533" s="26" t="s">
        <v>1709</v>
      </c>
      <c r="N533" s="26"/>
      <c r="O533" s="36" t="s">
        <v>1213</v>
      </c>
      <c r="P533" s="65" t="s">
        <v>1206</v>
      </c>
      <c r="Q533" s="79" t="s">
        <v>1237</v>
      </c>
      <c r="R533" s="83">
        <v>523</v>
      </c>
      <c r="U533" s="29" t="s">
        <v>564</v>
      </c>
    </row>
    <row r="534" spans="1:21" x14ac:dyDescent="0.25">
      <c r="A534" s="34" t="s">
        <v>67</v>
      </c>
      <c r="B534" s="26" t="s">
        <v>161</v>
      </c>
      <c r="C534" s="36" t="s">
        <v>24</v>
      </c>
      <c r="D534" s="26">
        <f>ROUND(Tabla13[[#This Row],[CANTIDAD TOTAL]]/4,0)</f>
        <v>15</v>
      </c>
      <c r="E534" s="26">
        <f>ROUND(Tabla13[[#This Row],[CANTIDAD TOTAL]]/4,0)</f>
        <v>15</v>
      </c>
      <c r="F534" s="26">
        <f>ROUND(Tabla13[[#This Row],[CANTIDAD TOTAL]]/4,0)</f>
        <v>15</v>
      </c>
      <c r="G534" s="26">
        <f>Tabla13[[#This Row],[CANTIDAD TOTAL]]-Tabla13[[#This Row],[PRIMER TRIMESTRE]]-Tabla13[[#This Row],[SEGUNDO TRIMESTRE]]-Tabla13[[#This Row],[TERCER TRIMESTRE]]</f>
        <v>15</v>
      </c>
      <c r="H534" s="26">
        <v>60</v>
      </c>
      <c r="I534" s="27">
        <v>22.51</v>
      </c>
      <c r="J534" s="27">
        <f>Tabla13[[#This Row],[CANTIDAD TOTAL]]*Tabla13[[#This Row],[PRECIO UNITARIO ESTIMADO]]</f>
        <v>1350.6000000000001</v>
      </c>
      <c r="K534" s="34"/>
      <c r="L534" s="36"/>
      <c r="M534" s="26" t="s">
        <v>1709</v>
      </c>
      <c r="N534" s="26"/>
      <c r="O534" s="36" t="s">
        <v>1213</v>
      </c>
      <c r="P534" s="65" t="s">
        <v>1206</v>
      </c>
      <c r="Q534" s="79" t="s">
        <v>1237</v>
      </c>
      <c r="R534" s="83">
        <v>524</v>
      </c>
      <c r="U534" s="29" t="s">
        <v>565</v>
      </c>
    </row>
    <row r="535" spans="1:21" x14ac:dyDescent="0.25">
      <c r="A535" s="34" t="s">
        <v>67</v>
      </c>
      <c r="B535" s="26" t="s">
        <v>162</v>
      </c>
      <c r="C535" s="36" t="s">
        <v>24</v>
      </c>
      <c r="D535" s="26">
        <f>ROUND(Tabla13[[#This Row],[CANTIDAD TOTAL]]/4,0)</f>
        <v>14</v>
      </c>
      <c r="E535" s="26">
        <f>ROUND(Tabla13[[#This Row],[CANTIDAD TOTAL]]/4,0)</f>
        <v>14</v>
      </c>
      <c r="F535" s="26">
        <f>ROUND(Tabla13[[#This Row],[CANTIDAD TOTAL]]/4,0)</f>
        <v>14</v>
      </c>
      <c r="G535" s="26">
        <f>Tabla13[[#This Row],[CANTIDAD TOTAL]]-Tabla13[[#This Row],[PRIMER TRIMESTRE]]-Tabla13[[#This Row],[SEGUNDO TRIMESTRE]]-Tabla13[[#This Row],[TERCER TRIMESTRE]]</f>
        <v>13</v>
      </c>
      <c r="H535" s="26">
        <v>55</v>
      </c>
      <c r="I535" s="27">
        <v>22.51</v>
      </c>
      <c r="J535" s="27">
        <f>Tabla13[[#This Row],[CANTIDAD TOTAL]]*Tabla13[[#This Row],[PRECIO UNITARIO ESTIMADO]]</f>
        <v>1238.0500000000002</v>
      </c>
      <c r="K535" s="34"/>
      <c r="L535" s="36"/>
      <c r="M535" s="26" t="s">
        <v>1709</v>
      </c>
      <c r="N535" s="26"/>
      <c r="O535" s="36" t="s">
        <v>1213</v>
      </c>
      <c r="P535" s="65" t="s">
        <v>1206</v>
      </c>
      <c r="Q535" s="79" t="s">
        <v>1237</v>
      </c>
      <c r="R535" s="83">
        <v>525</v>
      </c>
      <c r="U535" s="29" t="s">
        <v>403</v>
      </c>
    </row>
    <row r="536" spans="1:21" x14ac:dyDescent="0.25">
      <c r="A536" s="34" t="s">
        <v>67</v>
      </c>
      <c r="B536" s="26" t="s">
        <v>163</v>
      </c>
      <c r="C536" s="36" t="s">
        <v>24</v>
      </c>
      <c r="D536" s="26">
        <f>ROUND(Tabla13[[#This Row],[CANTIDAD TOTAL]]/4,0)</f>
        <v>40</v>
      </c>
      <c r="E536" s="26">
        <f>ROUND(Tabla13[[#This Row],[CANTIDAD TOTAL]]/4,0)</f>
        <v>40</v>
      </c>
      <c r="F536" s="26">
        <f>ROUND(Tabla13[[#This Row],[CANTIDAD TOTAL]]/4,0)</f>
        <v>40</v>
      </c>
      <c r="G536" s="26">
        <f>Tabla13[[#This Row],[CANTIDAD TOTAL]]-Tabla13[[#This Row],[PRIMER TRIMESTRE]]-Tabla13[[#This Row],[SEGUNDO TRIMESTRE]]-Tabla13[[#This Row],[TERCER TRIMESTRE]]</f>
        <v>40</v>
      </c>
      <c r="H536" s="26">
        <v>160</v>
      </c>
      <c r="I536" s="27">
        <v>22.51</v>
      </c>
      <c r="J536" s="27">
        <f>Tabla13[[#This Row],[CANTIDAD TOTAL]]*Tabla13[[#This Row],[PRECIO UNITARIO ESTIMADO]]</f>
        <v>3601.6000000000004</v>
      </c>
      <c r="K536" s="34"/>
      <c r="L536" s="36"/>
      <c r="M536" s="26" t="s">
        <v>1709</v>
      </c>
      <c r="N536" s="26"/>
      <c r="O536" s="36" t="s">
        <v>1213</v>
      </c>
      <c r="P536" s="65" t="s">
        <v>1206</v>
      </c>
      <c r="Q536" s="79" t="s">
        <v>1237</v>
      </c>
      <c r="R536" s="83">
        <v>526</v>
      </c>
      <c r="U536" s="29" t="s">
        <v>435</v>
      </c>
    </row>
    <row r="537" spans="1:21" x14ac:dyDescent="0.25">
      <c r="A537" s="34" t="s">
        <v>67</v>
      </c>
      <c r="B537" s="26" t="s">
        <v>164</v>
      </c>
      <c r="C537" s="36" t="s">
        <v>24</v>
      </c>
      <c r="D537" s="26">
        <f>ROUND(Tabla13[[#This Row],[CANTIDAD TOTAL]]/4,0)</f>
        <v>22</v>
      </c>
      <c r="E537" s="26">
        <f>ROUND(Tabla13[[#This Row],[CANTIDAD TOTAL]]/4,0)</f>
        <v>22</v>
      </c>
      <c r="F537" s="26">
        <f>ROUND(Tabla13[[#This Row],[CANTIDAD TOTAL]]/4,0)</f>
        <v>22</v>
      </c>
      <c r="G537" s="26">
        <f>Tabla13[[#This Row],[CANTIDAD TOTAL]]-Tabla13[[#This Row],[PRIMER TRIMESTRE]]-Tabla13[[#This Row],[SEGUNDO TRIMESTRE]]-Tabla13[[#This Row],[TERCER TRIMESTRE]]</f>
        <v>21</v>
      </c>
      <c r="H537" s="26">
        <v>87</v>
      </c>
      <c r="I537" s="27">
        <v>218.3</v>
      </c>
      <c r="J537" s="27">
        <f>Tabla13[[#This Row],[CANTIDAD TOTAL]]*Tabla13[[#This Row],[PRECIO UNITARIO ESTIMADO]]</f>
        <v>18992.100000000002</v>
      </c>
      <c r="K537" s="34"/>
      <c r="L537" s="36"/>
      <c r="M537" s="26" t="s">
        <v>1709</v>
      </c>
      <c r="N537" s="26"/>
      <c r="O537" s="36" t="s">
        <v>1213</v>
      </c>
      <c r="P537" s="65" t="s">
        <v>1206</v>
      </c>
      <c r="Q537" s="79" t="s">
        <v>1237</v>
      </c>
      <c r="R537" s="83">
        <v>527</v>
      </c>
      <c r="U537" s="29" t="s">
        <v>566</v>
      </c>
    </row>
    <row r="538" spans="1:21" x14ac:dyDescent="0.25">
      <c r="A538" s="34" t="s">
        <v>67</v>
      </c>
      <c r="B538" s="26" t="s">
        <v>165</v>
      </c>
      <c r="C538" s="36" t="s">
        <v>24</v>
      </c>
      <c r="D538" s="26">
        <f>ROUND(Tabla13[[#This Row],[CANTIDAD TOTAL]]/4,0)</f>
        <v>38</v>
      </c>
      <c r="E538" s="26">
        <f>ROUND(Tabla13[[#This Row],[CANTIDAD TOTAL]]/4,0)</f>
        <v>38</v>
      </c>
      <c r="F538" s="26">
        <f>ROUND(Tabla13[[#This Row],[CANTIDAD TOTAL]]/4,0)</f>
        <v>38</v>
      </c>
      <c r="G538" s="26">
        <f>Tabla13[[#This Row],[CANTIDAD TOTAL]]-Tabla13[[#This Row],[PRIMER TRIMESTRE]]-Tabla13[[#This Row],[SEGUNDO TRIMESTRE]]-Tabla13[[#This Row],[TERCER TRIMESTRE]]</f>
        <v>36</v>
      </c>
      <c r="H538" s="26">
        <v>150</v>
      </c>
      <c r="I538" s="27">
        <v>22.51</v>
      </c>
      <c r="J538" s="27">
        <f>Tabla13[[#This Row],[CANTIDAD TOTAL]]*Tabla13[[#This Row],[PRECIO UNITARIO ESTIMADO]]</f>
        <v>3376.5000000000005</v>
      </c>
      <c r="K538" s="34"/>
      <c r="L538" s="36"/>
      <c r="M538" s="26" t="s">
        <v>1709</v>
      </c>
      <c r="N538" s="26"/>
      <c r="O538" s="36" t="s">
        <v>1213</v>
      </c>
      <c r="P538" s="65" t="s">
        <v>1206</v>
      </c>
      <c r="Q538" s="79" t="s">
        <v>1237</v>
      </c>
      <c r="R538" s="83">
        <v>528</v>
      </c>
      <c r="U538" s="29" t="s">
        <v>567</v>
      </c>
    </row>
    <row r="539" spans="1:21" x14ac:dyDescent="0.25">
      <c r="A539" s="34" t="s">
        <v>67</v>
      </c>
      <c r="B539" s="26" t="s">
        <v>166</v>
      </c>
      <c r="C539" s="36" t="s">
        <v>24</v>
      </c>
      <c r="D539" s="26">
        <f>ROUND(Tabla13[[#This Row],[CANTIDAD TOTAL]]/4,0)</f>
        <v>7</v>
      </c>
      <c r="E539" s="26">
        <f>ROUND(Tabla13[[#This Row],[CANTIDAD TOTAL]]/4,0)</f>
        <v>7</v>
      </c>
      <c r="F539" s="26">
        <f>ROUND(Tabla13[[#This Row],[CANTIDAD TOTAL]]/4,0)</f>
        <v>7</v>
      </c>
      <c r="G539" s="26">
        <f>Tabla13[[#This Row],[CANTIDAD TOTAL]]-Tabla13[[#This Row],[PRIMER TRIMESTRE]]-Tabla13[[#This Row],[SEGUNDO TRIMESTRE]]-Tabla13[[#This Row],[TERCER TRIMESTRE]]</f>
        <v>7</v>
      </c>
      <c r="H539" s="26">
        <v>28</v>
      </c>
      <c r="I539" s="27">
        <v>22.51</v>
      </c>
      <c r="J539" s="27">
        <f>Tabla13[[#This Row],[CANTIDAD TOTAL]]*Tabla13[[#This Row],[PRECIO UNITARIO ESTIMADO]]</f>
        <v>630.28000000000009</v>
      </c>
      <c r="K539" s="34"/>
      <c r="L539" s="36"/>
      <c r="M539" s="26" t="s">
        <v>1709</v>
      </c>
      <c r="N539" s="26"/>
      <c r="O539" s="36" t="s">
        <v>1213</v>
      </c>
      <c r="P539" s="65" t="s">
        <v>1206</v>
      </c>
      <c r="Q539" s="79" t="s">
        <v>1237</v>
      </c>
      <c r="R539" s="83">
        <v>529</v>
      </c>
      <c r="U539" s="29" t="s">
        <v>568</v>
      </c>
    </row>
    <row r="540" spans="1:21" x14ac:dyDescent="0.25">
      <c r="A540" s="34" t="s">
        <v>67</v>
      </c>
      <c r="B540" s="26" t="s">
        <v>167</v>
      </c>
      <c r="C540" s="36" t="s">
        <v>24</v>
      </c>
      <c r="D540" s="26">
        <f>ROUND(Tabla13[[#This Row],[CANTIDAD TOTAL]]/4,0)</f>
        <v>0</v>
      </c>
      <c r="E540" s="26">
        <f>ROUND(Tabla13[[#This Row],[CANTIDAD TOTAL]]/4,0)</f>
        <v>0</v>
      </c>
      <c r="F540" s="26">
        <f>ROUND(Tabla13[[#This Row],[CANTIDAD TOTAL]]/4,0)</f>
        <v>0</v>
      </c>
      <c r="G540" s="26">
        <f>Tabla13[[#This Row],[CANTIDAD TOTAL]]-Tabla13[[#This Row],[PRIMER TRIMESTRE]]-Tabla13[[#This Row],[SEGUNDO TRIMESTRE]]-Tabla13[[#This Row],[TERCER TRIMESTRE]]</f>
        <v>1</v>
      </c>
      <c r="H540" s="26">
        <v>1</v>
      </c>
      <c r="I540" s="27">
        <v>928</v>
      </c>
      <c r="J540" s="27">
        <f>Tabla13[[#This Row],[CANTIDAD TOTAL]]*Tabla13[[#This Row],[PRECIO UNITARIO ESTIMADO]]</f>
        <v>928</v>
      </c>
      <c r="K540" s="34"/>
      <c r="L540" s="36"/>
      <c r="M540" s="26" t="s">
        <v>1709</v>
      </c>
      <c r="N540" s="26"/>
      <c r="O540" s="36" t="s">
        <v>1213</v>
      </c>
      <c r="P540" s="65" t="s">
        <v>1206</v>
      </c>
      <c r="Q540" s="79" t="s">
        <v>1237</v>
      </c>
      <c r="R540" s="83">
        <v>530</v>
      </c>
      <c r="U540" s="29" t="s">
        <v>440</v>
      </c>
    </row>
    <row r="541" spans="1:21" x14ac:dyDescent="0.25">
      <c r="A541" s="34" t="s">
        <v>67</v>
      </c>
      <c r="B541" s="26" t="s">
        <v>168</v>
      </c>
      <c r="C541" s="36" t="s">
        <v>24</v>
      </c>
      <c r="D541" s="26">
        <f>ROUND(Tabla13[[#This Row],[CANTIDAD TOTAL]]/4,0)</f>
        <v>15</v>
      </c>
      <c r="E541" s="26">
        <f>ROUND(Tabla13[[#This Row],[CANTIDAD TOTAL]]/4,0)</f>
        <v>15</v>
      </c>
      <c r="F541" s="26">
        <f>ROUND(Tabla13[[#This Row],[CANTIDAD TOTAL]]/4,0)</f>
        <v>15</v>
      </c>
      <c r="G541" s="26">
        <f>Tabla13[[#This Row],[CANTIDAD TOTAL]]-Tabla13[[#This Row],[PRIMER TRIMESTRE]]-Tabla13[[#This Row],[SEGUNDO TRIMESTRE]]-Tabla13[[#This Row],[TERCER TRIMESTRE]]</f>
        <v>13</v>
      </c>
      <c r="H541" s="26">
        <v>58</v>
      </c>
      <c r="I541" s="27">
        <v>19.989999999999998</v>
      </c>
      <c r="J541" s="27">
        <f>Tabla13[[#This Row],[CANTIDAD TOTAL]]*Tabla13[[#This Row],[PRECIO UNITARIO ESTIMADO]]</f>
        <v>1159.4199999999998</v>
      </c>
      <c r="K541" s="34"/>
      <c r="L541" s="36"/>
      <c r="M541" s="26" t="s">
        <v>1709</v>
      </c>
      <c r="N541" s="26"/>
      <c r="O541" s="36" t="s">
        <v>1213</v>
      </c>
      <c r="P541" s="65" t="s">
        <v>1206</v>
      </c>
      <c r="Q541" s="79" t="s">
        <v>1237</v>
      </c>
      <c r="R541" s="83">
        <v>531</v>
      </c>
      <c r="U541" s="29" t="s">
        <v>67</v>
      </c>
    </row>
    <row r="542" spans="1:21" x14ac:dyDescent="0.25">
      <c r="A542" s="34" t="s">
        <v>67</v>
      </c>
      <c r="B542" s="26" t="s">
        <v>169</v>
      </c>
      <c r="C542" s="36" t="s">
        <v>24</v>
      </c>
      <c r="D542" s="26">
        <f>ROUND(Tabla13[[#This Row],[CANTIDAD TOTAL]]/4,0)</f>
        <v>3</v>
      </c>
      <c r="E542" s="26">
        <f>ROUND(Tabla13[[#This Row],[CANTIDAD TOTAL]]/4,0)</f>
        <v>3</v>
      </c>
      <c r="F542" s="26">
        <f>ROUND(Tabla13[[#This Row],[CANTIDAD TOTAL]]/4,0)</f>
        <v>3</v>
      </c>
      <c r="G542" s="26">
        <f>Tabla13[[#This Row],[CANTIDAD TOTAL]]-Tabla13[[#This Row],[PRIMER TRIMESTRE]]-Tabla13[[#This Row],[SEGUNDO TRIMESTRE]]-Tabla13[[#This Row],[TERCER TRIMESTRE]]</f>
        <v>3</v>
      </c>
      <c r="H542" s="26">
        <v>12</v>
      </c>
      <c r="I542" s="27">
        <v>609</v>
      </c>
      <c r="J542" s="27">
        <f>Tabla13[[#This Row],[CANTIDAD TOTAL]]*Tabla13[[#This Row],[PRECIO UNITARIO ESTIMADO]]</f>
        <v>7308</v>
      </c>
      <c r="K542" s="34"/>
      <c r="L542" s="36"/>
      <c r="M542" s="26" t="s">
        <v>1709</v>
      </c>
      <c r="N542" s="26"/>
      <c r="O542" s="36" t="s">
        <v>1213</v>
      </c>
      <c r="P542" s="65" t="s">
        <v>1206</v>
      </c>
      <c r="Q542" s="79" t="s">
        <v>1237</v>
      </c>
      <c r="R542" s="83">
        <v>532</v>
      </c>
      <c r="U542" s="29" t="s">
        <v>22</v>
      </c>
    </row>
    <row r="543" spans="1:21" x14ac:dyDescent="0.25">
      <c r="A543" s="34" t="s">
        <v>67</v>
      </c>
      <c r="B543" s="26" t="s">
        <v>170</v>
      </c>
      <c r="C543" s="36" t="s">
        <v>24</v>
      </c>
      <c r="D543" s="26">
        <f>ROUND(Tabla13[[#This Row],[CANTIDAD TOTAL]]/4,0)</f>
        <v>1</v>
      </c>
      <c r="E543" s="26">
        <f>ROUND(Tabla13[[#This Row],[CANTIDAD TOTAL]]/4,0)</f>
        <v>1</v>
      </c>
      <c r="F543" s="26">
        <f>ROUND(Tabla13[[#This Row],[CANTIDAD TOTAL]]/4,0)</f>
        <v>1</v>
      </c>
      <c r="G543" s="26">
        <f>Tabla13[[#This Row],[CANTIDAD TOTAL]]-Tabla13[[#This Row],[PRIMER TRIMESTRE]]-Tabla13[[#This Row],[SEGUNDO TRIMESTRE]]-Tabla13[[#This Row],[TERCER TRIMESTRE]]</f>
        <v>-1</v>
      </c>
      <c r="H543" s="26">
        <v>2</v>
      </c>
      <c r="I543" s="27">
        <v>1131</v>
      </c>
      <c r="J543" s="27">
        <f>Tabla13[[#This Row],[CANTIDAD TOTAL]]*Tabla13[[#This Row],[PRECIO UNITARIO ESTIMADO]]</f>
        <v>2262</v>
      </c>
      <c r="K543" s="34"/>
      <c r="L543" s="36"/>
      <c r="M543" s="26" t="s">
        <v>1709</v>
      </c>
      <c r="N543" s="26"/>
      <c r="O543" s="36" t="s">
        <v>1213</v>
      </c>
      <c r="P543" s="65" t="s">
        <v>1206</v>
      </c>
      <c r="Q543" s="79" t="s">
        <v>1237</v>
      </c>
      <c r="R543" s="83">
        <v>533</v>
      </c>
      <c r="U543" s="29" t="s">
        <v>569</v>
      </c>
    </row>
    <row r="544" spans="1:21" x14ac:dyDescent="0.25">
      <c r="A544" s="34" t="s">
        <v>67</v>
      </c>
      <c r="B544" s="26" t="s">
        <v>171</v>
      </c>
      <c r="C544" s="36" t="s">
        <v>24</v>
      </c>
      <c r="D544" s="26">
        <f>ROUND(Tabla13[[#This Row],[CANTIDAD TOTAL]]/4,0)</f>
        <v>64</v>
      </c>
      <c r="E544" s="26">
        <f>ROUND(Tabla13[[#This Row],[CANTIDAD TOTAL]]/4,0)</f>
        <v>64</v>
      </c>
      <c r="F544" s="26">
        <f>ROUND(Tabla13[[#This Row],[CANTIDAD TOTAL]]/4,0)</f>
        <v>64</v>
      </c>
      <c r="G544" s="26">
        <f>Tabla13[[#This Row],[CANTIDAD TOTAL]]-Tabla13[[#This Row],[PRIMER TRIMESTRE]]-Tabla13[[#This Row],[SEGUNDO TRIMESTRE]]-Tabla13[[#This Row],[TERCER TRIMESTRE]]</f>
        <v>63</v>
      </c>
      <c r="H544" s="26">
        <v>255</v>
      </c>
      <c r="I544" s="27">
        <v>136.88</v>
      </c>
      <c r="J544" s="27">
        <f>Tabla13[[#This Row],[CANTIDAD TOTAL]]*Tabla13[[#This Row],[PRECIO UNITARIO ESTIMADO]]</f>
        <v>34904.400000000001</v>
      </c>
      <c r="K544" s="34"/>
      <c r="L544" s="36"/>
      <c r="M544" s="26" t="s">
        <v>1709</v>
      </c>
      <c r="N544" s="26"/>
      <c r="O544" s="36" t="s">
        <v>1213</v>
      </c>
      <c r="P544" s="65" t="s">
        <v>1206</v>
      </c>
      <c r="Q544" s="79" t="s">
        <v>1237</v>
      </c>
      <c r="R544" s="83">
        <v>534</v>
      </c>
      <c r="U544" s="29" t="s">
        <v>570</v>
      </c>
    </row>
    <row r="545" spans="1:21" x14ac:dyDescent="0.25">
      <c r="A545" s="34" t="s">
        <v>67</v>
      </c>
      <c r="B545" s="26" t="s">
        <v>172</v>
      </c>
      <c r="C545" s="36" t="s">
        <v>24</v>
      </c>
      <c r="D545" s="26">
        <f>ROUND(Tabla13[[#This Row],[CANTIDAD TOTAL]]/4,0)</f>
        <v>5</v>
      </c>
      <c r="E545" s="26">
        <f>ROUND(Tabla13[[#This Row],[CANTIDAD TOTAL]]/4,0)</f>
        <v>5</v>
      </c>
      <c r="F545" s="26">
        <f>ROUND(Tabla13[[#This Row],[CANTIDAD TOTAL]]/4,0)</f>
        <v>5</v>
      </c>
      <c r="G545" s="26">
        <f>Tabla13[[#This Row],[CANTIDAD TOTAL]]-Tabla13[[#This Row],[PRIMER TRIMESTRE]]-Tabla13[[#This Row],[SEGUNDO TRIMESTRE]]-Tabla13[[#This Row],[TERCER TRIMESTRE]]</f>
        <v>3</v>
      </c>
      <c r="H545" s="26">
        <v>18</v>
      </c>
      <c r="I545" s="27">
        <v>150.80000000000001</v>
      </c>
      <c r="J545" s="27">
        <f>Tabla13[[#This Row],[CANTIDAD TOTAL]]*Tabla13[[#This Row],[PRECIO UNITARIO ESTIMADO]]</f>
        <v>2714.4</v>
      </c>
      <c r="K545" s="34"/>
      <c r="L545" s="36"/>
      <c r="M545" s="26" t="s">
        <v>1709</v>
      </c>
      <c r="N545" s="26"/>
      <c r="O545" s="36" t="s">
        <v>1213</v>
      </c>
      <c r="P545" s="65" t="s">
        <v>1206</v>
      </c>
      <c r="Q545" s="79" t="s">
        <v>1237</v>
      </c>
      <c r="R545" s="83">
        <v>535</v>
      </c>
      <c r="U545" s="29" t="s">
        <v>571</v>
      </c>
    </row>
    <row r="546" spans="1:21" x14ac:dyDescent="0.25">
      <c r="A546" s="34" t="s">
        <v>67</v>
      </c>
      <c r="B546" s="26" t="s">
        <v>173</v>
      </c>
      <c r="C546" s="36" t="s">
        <v>24</v>
      </c>
      <c r="D546" s="26">
        <f>ROUND(Tabla13[[#This Row],[CANTIDAD TOTAL]]/4,0)</f>
        <v>242</v>
      </c>
      <c r="E546" s="26">
        <f>ROUND(Tabla13[[#This Row],[CANTIDAD TOTAL]]/4,0)</f>
        <v>242</v>
      </c>
      <c r="F546" s="26">
        <f>ROUND(Tabla13[[#This Row],[CANTIDAD TOTAL]]/4,0)</f>
        <v>242</v>
      </c>
      <c r="G546" s="26">
        <f>Tabla13[[#This Row],[CANTIDAD TOTAL]]-Tabla13[[#This Row],[PRIMER TRIMESTRE]]-Tabla13[[#This Row],[SEGUNDO TRIMESTRE]]-Tabla13[[#This Row],[TERCER TRIMESTRE]]</f>
        <v>241</v>
      </c>
      <c r="H546" s="26">
        <v>967</v>
      </c>
      <c r="I546" s="27">
        <v>7.43</v>
      </c>
      <c r="J546" s="27">
        <f>Tabla13[[#This Row],[CANTIDAD TOTAL]]*Tabla13[[#This Row],[PRECIO UNITARIO ESTIMADO]]</f>
        <v>7184.8099999999995</v>
      </c>
      <c r="K546" s="34"/>
      <c r="L546" s="36"/>
      <c r="M546" s="26" t="s">
        <v>1709</v>
      </c>
      <c r="N546" s="26"/>
      <c r="O546" s="36" t="s">
        <v>1213</v>
      </c>
      <c r="P546" s="65" t="s">
        <v>1206</v>
      </c>
      <c r="Q546" s="79" t="s">
        <v>1237</v>
      </c>
      <c r="R546" s="83">
        <v>536</v>
      </c>
      <c r="U546" s="29" t="s">
        <v>572</v>
      </c>
    </row>
    <row r="547" spans="1:21" x14ac:dyDescent="0.25">
      <c r="A547" s="34" t="s">
        <v>67</v>
      </c>
      <c r="B547" s="26" t="s">
        <v>174</v>
      </c>
      <c r="C547" s="36" t="s">
        <v>24</v>
      </c>
      <c r="D547" s="26">
        <f>ROUND(Tabla13[[#This Row],[CANTIDAD TOTAL]]/4,0)</f>
        <v>2</v>
      </c>
      <c r="E547" s="26">
        <f>ROUND(Tabla13[[#This Row],[CANTIDAD TOTAL]]/4,0)</f>
        <v>2</v>
      </c>
      <c r="F547" s="26">
        <f>ROUND(Tabla13[[#This Row],[CANTIDAD TOTAL]]/4,0)</f>
        <v>2</v>
      </c>
      <c r="G547" s="26">
        <f>Tabla13[[#This Row],[CANTIDAD TOTAL]]-Tabla13[[#This Row],[PRIMER TRIMESTRE]]-Tabla13[[#This Row],[SEGUNDO TRIMESTRE]]-Tabla13[[#This Row],[TERCER TRIMESTRE]]</f>
        <v>0</v>
      </c>
      <c r="H547" s="26">
        <v>6</v>
      </c>
      <c r="I547" s="27">
        <v>1634.83</v>
      </c>
      <c r="J547" s="27">
        <f>Tabla13[[#This Row],[CANTIDAD TOTAL]]*Tabla13[[#This Row],[PRECIO UNITARIO ESTIMADO]]</f>
        <v>9808.98</v>
      </c>
      <c r="K547" s="34"/>
      <c r="L547" s="36"/>
      <c r="M547" s="26" t="s">
        <v>1709</v>
      </c>
      <c r="N547" s="26"/>
      <c r="O547" s="36" t="s">
        <v>1213</v>
      </c>
      <c r="P547" s="65" t="s">
        <v>1206</v>
      </c>
      <c r="Q547" s="79" t="s">
        <v>1237</v>
      </c>
      <c r="R547" s="83">
        <v>537</v>
      </c>
      <c r="U547" s="29" t="s">
        <v>573</v>
      </c>
    </row>
    <row r="548" spans="1:21" x14ac:dyDescent="0.25">
      <c r="A548" s="34" t="s">
        <v>67</v>
      </c>
      <c r="B548" s="26" t="s">
        <v>175</v>
      </c>
      <c r="C548" s="36" t="s">
        <v>24</v>
      </c>
      <c r="D548" s="26">
        <f>ROUND(Tabla13[[#This Row],[CANTIDAD TOTAL]]/4,0)</f>
        <v>10</v>
      </c>
      <c r="E548" s="26">
        <f>ROUND(Tabla13[[#This Row],[CANTIDAD TOTAL]]/4,0)</f>
        <v>10</v>
      </c>
      <c r="F548" s="26">
        <f>ROUND(Tabla13[[#This Row],[CANTIDAD TOTAL]]/4,0)</f>
        <v>10</v>
      </c>
      <c r="G548" s="26">
        <f>Tabla13[[#This Row],[CANTIDAD TOTAL]]-Tabla13[[#This Row],[PRIMER TRIMESTRE]]-Tabla13[[#This Row],[SEGUNDO TRIMESTRE]]-Tabla13[[#This Row],[TERCER TRIMESTRE]]</f>
        <v>8</v>
      </c>
      <c r="H548" s="26">
        <v>38</v>
      </c>
      <c r="I548" s="27">
        <v>4189</v>
      </c>
      <c r="J548" s="27">
        <f>Tabla13[[#This Row],[CANTIDAD TOTAL]]*Tabla13[[#This Row],[PRECIO UNITARIO ESTIMADO]]</f>
        <v>159182</v>
      </c>
      <c r="K548" s="34"/>
      <c r="L548" s="36"/>
      <c r="M548" s="26" t="s">
        <v>1709</v>
      </c>
      <c r="N548" s="26"/>
      <c r="O548" s="36" t="s">
        <v>1213</v>
      </c>
      <c r="P548" s="65" t="s">
        <v>1206</v>
      </c>
      <c r="Q548" s="79" t="s">
        <v>1237</v>
      </c>
      <c r="R548" s="83">
        <v>538</v>
      </c>
      <c r="U548" s="29" t="s">
        <v>574</v>
      </c>
    </row>
    <row r="549" spans="1:21" x14ac:dyDescent="0.25">
      <c r="A549" s="34" t="s">
        <v>67</v>
      </c>
      <c r="B549" s="26" t="s">
        <v>176</v>
      </c>
      <c r="C549" s="36" t="s">
        <v>24</v>
      </c>
      <c r="D549" s="26">
        <f>ROUND(Tabla13[[#This Row],[CANTIDAD TOTAL]]/4,0)</f>
        <v>4</v>
      </c>
      <c r="E549" s="26">
        <f>ROUND(Tabla13[[#This Row],[CANTIDAD TOTAL]]/4,0)</f>
        <v>4</v>
      </c>
      <c r="F549" s="26">
        <f>ROUND(Tabla13[[#This Row],[CANTIDAD TOTAL]]/4,0)</f>
        <v>4</v>
      </c>
      <c r="G549" s="26">
        <f>Tabla13[[#This Row],[CANTIDAD TOTAL]]-Tabla13[[#This Row],[PRIMER TRIMESTRE]]-Tabla13[[#This Row],[SEGUNDO TRIMESTRE]]-Tabla13[[#This Row],[TERCER TRIMESTRE]]</f>
        <v>2</v>
      </c>
      <c r="H549" s="26">
        <v>14</v>
      </c>
      <c r="I549" s="27">
        <v>1250</v>
      </c>
      <c r="J549" s="27">
        <f>Tabla13[[#This Row],[CANTIDAD TOTAL]]*Tabla13[[#This Row],[PRECIO UNITARIO ESTIMADO]]</f>
        <v>17500</v>
      </c>
      <c r="K549" s="34"/>
      <c r="L549" s="36"/>
      <c r="M549" s="26" t="s">
        <v>1709</v>
      </c>
      <c r="N549" s="26"/>
      <c r="O549" s="36" t="s">
        <v>1213</v>
      </c>
      <c r="P549" s="65" t="s">
        <v>1206</v>
      </c>
      <c r="Q549" s="79" t="s">
        <v>1237</v>
      </c>
      <c r="R549" s="83">
        <v>539</v>
      </c>
      <c r="U549" s="29" t="s">
        <v>575</v>
      </c>
    </row>
    <row r="550" spans="1:21" x14ac:dyDescent="0.25">
      <c r="A550" s="34" t="s">
        <v>67</v>
      </c>
      <c r="B550" s="26" t="s">
        <v>177</v>
      </c>
      <c r="C550" s="36" t="s">
        <v>24</v>
      </c>
      <c r="D550" s="26">
        <f>ROUND(Tabla13[[#This Row],[CANTIDAD TOTAL]]/4,0)</f>
        <v>84</v>
      </c>
      <c r="E550" s="26">
        <f>ROUND(Tabla13[[#This Row],[CANTIDAD TOTAL]]/4,0)</f>
        <v>84</v>
      </c>
      <c r="F550" s="26">
        <f>ROUND(Tabla13[[#This Row],[CANTIDAD TOTAL]]/4,0)</f>
        <v>84</v>
      </c>
      <c r="G550" s="26">
        <f>Tabla13[[#This Row],[CANTIDAD TOTAL]]-Tabla13[[#This Row],[PRIMER TRIMESTRE]]-Tabla13[[#This Row],[SEGUNDO TRIMESTRE]]-Tabla13[[#This Row],[TERCER TRIMESTRE]]</f>
        <v>82</v>
      </c>
      <c r="H550" s="26">
        <v>334</v>
      </c>
      <c r="I550" s="27">
        <v>230.1</v>
      </c>
      <c r="J550" s="27">
        <f>Tabla13[[#This Row],[CANTIDAD TOTAL]]*Tabla13[[#This Row],[PRECIO UNITARIO ESTIMADO]]</f>
        <v>76853.399999999994</v>
      </c>
      <c r="K550" s="34"/>
      <c r="L550" s="36"/>
      <c r="M550" s="26" t="s">
        <v>1709</v>
      </c>
      <c r="N550" s="26"/>
      <c r="O550" s="36" t="s">
        <v>1213</v>
      </c>
      <c r="P550" s="65" t="s">
        <v>1206</v>
      </c>
      <c r="Q550" s="79" t="s">
        <v>1237</v>
      </c>
      <c r="R550" s="83">
        <v>540</v>
      </c>
      <c r="U550" s="29" t="s">
        <v>576</v>
      </c>
    </row>
    <row r="551" spans="1:21" x14ac:dyDescent="0.25">
      <c r="A551" s="34" t="s">
        <v>67</v>
      </c>
      <c r="B551" s="26" t="s">
        <v>178</v>
      </c>
      <c r="C551" s="36" t="s">
        <v>24</v>
      </c>
      <c r="D551" s="26">
        <v>5</v>
      </c>
      <c r="E551" s="26">
        <v>5</v>
      </c>
      <c r="F551" s="26">
        <v>2005</v>
      </c>
      <c r="G551" s="26">
        <v>6</v>
      </c>
      <c r="H551" s="26">
        <f>1386+2005-1370</f>
        <v>2021</v>
      </c>
      <c r="I551" s="27">
        <v>140</v>
      </c>
      <c r="J551" s="27">
        <f>Tabla13[[#This Row],[CANTIDAD TOTAL]]*Tabla13[[#This Row],[PRECIO UNITARIO ESTIMADO]]</f>
        <v>282940</v>
      </c>
      <c r="K551" s="34"/>
      <c r="L551" s="36"/>
      <c r="M551" s="26" t="s">
        <v>1709</v>
      </c>
      <c r="N551" s="26"/>
      <c r="O551" s="36" t="s">
        <v>1213</v>
      </c>
      <c r="P551" s="65" t="s">
        <v>1206</v>
      </c>
      <c r="Q551" s="79" t="s">
        <v>1237</v>
      </c>
      <c r="R551" s="83">
        <v>541</v>
      </c>
      <c r="U551" s="29" t="s">
        <v>577</v>
      </c>
    </row>
    <row r="552" spans="1:21" x14ac:dyDescent="0.25">
      <c r="A552" s="34" t="s">
        <v>67</v>
      </c>
      <c r="B552" s="26" t="s">
        <v>179</v>
      </c>
      <c r="C552" s="36" t="s">
        <v>24</v>
      </c>
      <c r="D552" s="26">
        <f>ROUND(Tabla13[[#This Row],[CANTIDAD TOTAL]]/4,0)</f>
        <v>1</v>
      </c>
      <c r="E552" s="26">
        <f>ROUND(Tabla13[[#This Row],[CANTIDAD TOTAL]]/4,0)</f>
        <v>1</v>
      </c>
      <c r="F552" s="26">
        <f>ROUND(Tabla13[[#This Row],[CANTIDAD TOTAL]]/4,0)</f>
        <v>1</v>
      </c>
      <c r="G552" s="26">
        <f>Tabla13[[#This Row],[CANTIDAD TOTAL]]-Tabla13[[#This Row],[PRIMER TRIMESTRE]]-Tabla13[[#This Row],[SEGUNDO TRIMESTRE]]-Tabla13[[#This Row],[TERCER TRIMESTRE]]</f>
        <v>2</v>
      </c>
      <c r="H552" s="26">
        <v>5</v>
      </c>
      <c r="I552" s="27">
        <v>1416</v>
      </c>
      <c r="J552" s="27">
        <f>Tabla13[[#This Row],[CANTIDAD TOTAL]]*Tabla13[[#This Row],[PRECIO UNITARIO ESTIMADO]]</f>
        <v>7080</v>
      </c>
      <c r="K552" s="34"/>
      <c r="L552" s="36"/>
      <c r="M552" s="26" t="s">
        <v>1709</v>
      </c>
      <c r="N552" s="26"/>
      <c r="O552" s="36" t="s">
        <v>1213</v>
      </c>
      <c r="P552" s="65" t="s">
        <v>1206</v>
      </c>
      <c r="Q552" s="79" t="s">
        <v>1237</v>
      </c>
      <c r="R552" s="83">
        <v>542</v>
      </c>
      <c r="U552" s="29" t="s">
        <v>578</v>
      </c>
    </row>
    <row r="553" spans="1:21" x14ac:dyDescent="0.25">
      <c r="A553" s="34" t="s">
        <v>67</v>
      </c>
      <c r="B553" s="26" t="s">
        <v>180</v>
      </c>
      <c r="C553" s="36" t="s">
        <v>24</v>
      </c>
      <c r="D553" s="26">
        <f>ROUND(Tabla13[[#This Row],[CANTIDAD TOTAL]]/4,0)</f>
        <v>4</v>
      </c>
      <c r="E553" s="26">
        <f>ROUND(Tabla13[[#This Row],[CANTIDAD TOTAL]]/4,0)</f>
        <v>4</v>
      </c>
      <c r="F553" s="26">
        <f>ROUND(Tabla13[[#This Row],[CANTIDAD TOTAL]]/4,0)</f>
        <v>4</v>
      </c>
      <c r="G553" s="26">
        <f>Tabla13[[#This Row],[CANTIDAD TOTAL]]-Tabla13[[#This Row],[PRIMER TRIMESTRE]]-Tabla13[[#This Row],[SEGUNDO TRIMESTRE]]-Tabla13[[#This Row],[TERCER TRIMESTRE]]</f>
        <v>2</v>
      </c>
      <c r="H553" s="26">
        <v>14</v>
      </c>
      <c r="I553" s="27">
        <v>221.88</v>
      </c>
      <c r="J553" s="27">
        <f>Tabla13[[#This Row],[CANTIDAD TOTAL]]*Tabla13[[#This Row],[PRECIO UNITARIO ESTIMADO]]</f>
        <v>3106.3199999999997</v>
      </c>
      <c r="K553" s="34"/>
      <c r="L553" s="36"/>
      <c r="M553" s="26" t="s">
        <v>1709</v>
      </c>
      <c r="N553" s="26"/>
      <c r="O553" s="36" t="s">
        <v>1213</v>
      </c>
      <c r="P553" s="65" t="s">
        <v>1206</v>
      </c>
      <c r="Q553" s="79" t="s">
        <v>1237</v>
      </c>
      <c r="R553" s="83">
        <v>543</v>
      </c>
      <c r="U553" s="29" t="s">
        <v>447</v>
      </c>
    </row>
    <row r="554" spans="1:21" x14ac:dyDescent="0.25">
      <c r="A554" s="34" t="s">
        <v>67</v>
      </c>
      <c r="B554" s="26" t="s">
        <v>181</v>
      </c>
      <c r="C554" s="36" t="s">
        <v>24</v>
      </c>
      <c r="D554" s="26">
        <f>ROUND(Tabla13[[#This Row],[CANTIDAD TOTAL]]/4,0)</f>
        <v>1</v>
      </c>
      <c r="E554" s="26">
        <f>ROUND(Tabla13[[#This Row],[CANTIDAD TOTAL]]/4,0)</f>
        <v>1</v>
      </c>
      <c r="F554" s="26">
        <f>ROUND(Tabla13[[#This Row],[CANTIDAD TOTAL]]/4,0)</f>
        <v>1</v>
      </c>
      <c r="G554" s="26">
        <f>Tabla13[[#This Row],[CANTIDAD TOTAL]]-Tabla13[[#This Row],[PRIMER TRIMESTRE]]-Tabla13[[#This Row],[SEGUNDO TRIMESTRE]]-Tabla13[[#This Row],[TERCER TRIMESTRE]]</f>
        <v>-1</v>
      </c>
      <c r="H554" s="26">
        <v>2</v>
      </c>
      <c r="I554" s="27">
        <v>2436</v>
      </c>
      <c r="J554" s="27">
        <f>Tabla13[[#This Row],[CANTIDAD TOTAL]]*Tabla13[[#This Row],[PRECIO UNITARIO ESTIMADO]]</f>
        <v>4872</v>
      </c>
      <c r="K554" s="34"/>
      <c r="L554" s="36"/>
      <c r="M554" s="26" t="s">
        <v>1709</v>
      </c>
      <c r="N554" s="26"/>
      <c r="O554" s="36" t="s">
        <v>1213</v>
      </c>
      <c r="P554" s="65" t="s">
        <v>1206</v>
      </c>
      <c r="Q554" s="79" t="s">
        <v>1237</v>
      </c>
      <c r="R554" s="83">
        <v>544</v>
      </c>
      <c r="U554" s="29" t="s">
        <v>579</v>
      </c>
    </row>
    <row r="555" spans="1:21" x14ac:dyDescent="0.25">
      <c r="A555" s="34" t="s">
        <v>67</v>
      </c>
      <c r="B555" s="26" t="s">
        <v>182</v>
      </c>
      <c r="C555" s="36" t="s">
        <v>24</v>
      </c>
      <c r="D555" s="26">
        <f>ROUND(Tabla13[[#This Row],[CANTIDAD TOTAL]]/4,0)</f>
        <v>2</v>
      </c>
      <c r="E555" s="26">
        <f>ROUND(Tabla13[[#This Row],[CANTIDAD TOTAL]]/4,0)</f>
        <v>2</v>
      </c>
      <c r="F555" s="26">
        <f>ROUND(Tabla13[[#This Row],[CANTIDAD TOTAL]]/4,0)</f>
        <v>2</v>
      </c>
      <c r="G555" s="26">
        <f>Tabla13[[#This Row],[CANTIDAD TOTAL]]-Tabla13[[#This Row],[PRIMER TRIMESTRE]]-Tabla13[[#This Row],[SEGUNDO TRIMESTRE]]-Tabla13[[#This Row],[TERCER TRIMESTRE]]</f>
        <v>0</v>
      </c>
      <c r="H555" s="26">
        <v>6</v>
      </c>
      <c r="I555" s="27">
        <v>928</v>
      </c>
      <c r="J555" s="27">
        <f>Tabla13[[#This Row],[CANTIDAD TOTAL]]*Tabla13[[#This Row],[PRECIO UNITARIO ESTIMADO]]</f>
        <v>5568</v>
      </c>
      <c r="K555" s="34"/>
      <c r="L555" s="36"/>
      <c r="M555" s="26" t="s">
        <v>1709</v>
      </c>
      <c r="N555" s="26"/>
      <c r="O555" s="36" t="s">
        <v>1213</v>
      </c>
      <c r="P555" s="65" t="s">
        <v>1206</v>
      </c>
      <c r="Q555" s="79" t="s">
        <v>1237</v>
      </c>
      <c r="R555" s="83">
        <v>545</v>
      </c>
      <c r="U555" s="29" t="s">
        <v>580</v>
      </c>
    </row>
    <row r="556" spans="1:21" x14ac:dyDescent="0.25">
      <c r="A556" s="34" t="s">
        <v>67</v>
      </c>
      <c r="B556" s="26" t="s">
        <v>183</v>
      </c>
      <c r="C556" s="36" t="s">
        <v>24</v>
      </c>
      <c r="D556" s="26">
        <f>ROUND(Tabla13[[#This Row],[CANTIDAD TOTAL]]/4,0)</f>
        <v>0</v>
      </c>
      <c r="E556" s="26">
        <f>ROUND(Tabla13[[#This Row],[CANTIDAD TOTAL]]/4,0)</f>
        <v>0</v>
      </c>
      <c r="F556" s="26">
        <f>ROUND(Tabla13[[#This Row],[CANTIDAD TOTAL]]/4,0)</f>
        <v>0</v>
      </c>
      <c r="G556" s="26">
        <f>Tabla13[[#This Row],[CANTIDAD TOTAL]]-Tabla13[[#This Row],[PRIMER TRIMESTRE]]-Tabla13[[#This Row],[SEGUNDO TRIMESTRE]]-Tabla13[[#This Row],[TERCER TRIMESTRE]]</f>
        <v>1</v>
      </c>
      <c r="H556" s="26">
        <v>1</v>
      </c>
      <c r="I556" s="27">
        <v>415.12</v>
      </c>
      <c r="J556" s="27">
        <f>Tabla13[[#This Row],[CANTIDAD TOTAL]]*Tabla13[[#This Row],[PRECIO UNITARIO ESTIMADO]]</f>
        <v>415.12</v>
      </c>
      <c r="K556" s="34"/>
      <c r="L556" s="36"/>
      <c r="M556" s="26" t="s">
        <v>1709</v>
      </c>
      <c r="N556" s="26"/>
      <c r="O556" s="36" t="s">
        <v>1213</v>
      </c>
      <c r="P556" s="65" t="s">
        <v>1206</v>
      </c>
      <c r="Q556" s="79" t="s">
        <v>1237</v>
      </c>
      <c r="R556" s="83">
        <v>546</v>
      </c>
      <c r="U556" s="29" t="s">
        <v>581</v>
      </c>
    </row>
    <row r="557" spans="1:21" x14ac:dyDescent="0.25">
      <c r="A557" s="34" t="s">
        <v>67</v>
      </c>
      <c r="B557" s="26" t="s">
        <v>184</v>
      </c>
      <c r="C557" s="36" t="s">
        <v>244</v>
      </c>
      <c r="D557" s="26">
        <f>ROUND(Tabla13[[#This Row],[CANTIDAD TOTAL]]/4,0)</f>
        <v>26</v>
      </c>
      <c r="E557" s="26">
        <f>ROUND(Tabla13[[#This Row],[CANTIDAD TOTAL]]/4,0)</f>
        <v>26</v>
      </c>
      <c r="F557" s="26">
        <f>ROUND(Tabla13[[#This Row],[CANTIDAD TOTAL]]/4,0)</f>
        <v>26</v>
      </c>
      <c r="G557" s="26">
        <f>Tabla13[[#This Row],[CANTIDAD TOTAL]]-Tabla13[[#This Row],[PRIMER TRIMESTRE]]-Tabla13[[#This Row],[SEGUNDO TRIMESTRE]]-Tabla13[[#This Row],[TERCER TRIMESTRE]]</f>
        <v>25</v>
      </c>
      <c r="H557" s="26">
        <v>103</v>
      </c>
      <c r="I557" s="27">
        <v>18.010000000000002</v>
      </c>
      <c r="J557" s="27">
        <f>Tabla13[[#This Row],[CANTIDAD TOTAL]]*Tabla13[[#This Row],[PRECIO UNITARIO ESTIMADO]]</f>
        <v>1855.0300000000002</v>
      </c>
      <c r="K557" s="34"/>
      <c r="L557" s="36"/>
      <c r="M557" s="26" t="s">
        <v>1709</v>
      </c>
      <c r="N557" s="26"/>
      <c r="O557" s="36" t="s">
        <v>1213</v>
      </c>
      <c r="P557" s="65" t="s">
        <v>1206</v>
      </c>
      <c r="Q557" s="79" t="s">
        <v>1237</v>
      </c>
      <c r="R557" s="83">
        <v>547</v>
      </c>
      <c r="U557" s="29" t="s">
        <v>582</v>
      </c>
    </row>
    <row r="558" spans="1:21" x14ac:dyDescent="0.25">
      <c r="A558" s="34" t="s">
        <v>67</v>
      </c>
      <c r="B558" s="26" t="s">
        <v>185</v>
      </c>
      <c r="C558" s="36" t="s">
        <v>244</v>
      </c>
      <c r="D558" s="26">
        <f>ROUND(Tabla13[[#This Row],[CANTIDAD TOTAL]]/4,0)</f>
        <v>19</v>
      </c>
      <c r="E558" s="26">
        <f>ROUND(Tabla13[[#This Row],[CANTIDAD TOTAL]]/4,0)</f>
        <v>19</v>
      </c>
      <c r="F558" s="26">
        <f>ROUND(Tabla13[[#This Row],[CANTIDAD TOTAL]]/4,0)</f>
        <v>19</v>
      </c>
      <c r="G558" s="26">
        <f>Tabla13[[#This Row],[CANTIDAD TOTAL]]-Tabla13[[#This Row],[PRIMER TRIMESTRE]]-Tabla13[[#This Row],[SEGUNDO TRIMESTRE]]-Tabla13[[#This Row],[TERCER TRIMESTRE]]</f>
        <v>20</v>
      </c>
      <c r="H558" s="26">
        <v>77</v>
      </c>
      <c r="I558" s="27">
        <v>61.48</v>
      </c>
      <c r="J558" s="27">
        <f>Tabla13[[#This Row],[CANTIDAD TOTAL]]*Tabla13[[#This Row],[PRECIO UNITARIO ESTIMADO]]</f>
        <v>4733.96</v>
      </c>
      <c r="K558" s="34"/>
      <c r="L558" s="36"/>
      <c r="M558" s="26" t="s">
        <v>1709</v>
      </c>
      <c r="N558" s="26"/>
      <c r="O558" s="36" t="s">
        <v>1213</v>
      </c>
      <c r="P558" s="65" t="s">
        <v>1206</v>
      </c>
      <c r="Q558" s="79" t="s">
        <v>1237</v>
      </c>
      <c r="R558" s="83">
        <v>548</v>
      </c>
      <c r="U558" s="29" t="s">
        <v>583</v>
      </c>
    </row>
    <row r="559" spans="1:21" x14ac:dyDescent="0.25">
      <c r="A559" s="34" t="s">
        <v>67</v>
      </c>
      <c r="B559" s="26" t="s">
        <v>186</v>
      </c>
      <c r="C559" s="36" t="s">
        <v>24</v>
      </c>
      <c r="D559" s="26">
        <f>ROUND(Tabla13[[#This Row],[CANTIDAD TOTAL]]/4,0)</f>
        <v>3</v>
      </c>
      <c r="E559" s="26">
        <f>ROUND(Tabla13[[#This Row],[CANTIDAD TOTAL]]/4,0)</f>
        <v>3</v>
      </c>
      <c r="F559" s="26">
        <f>ROUND(Tabla13[[#This Row],[CANTIDAD TOTAL]]/4,0)</f>
        <v>3</v>
      </c>
      <c r="G559" s="26">
        <f>Tabla13[[#This Row],[CANTIDAD TOTAL]]-Tabla13[[#This Row],[PRIMER TRIMESTRE]]-Tabla13[[#This Row],[SEGUNDO TRIMESTRE]]-Tabla13[[#This Row],[TERCER TRIMESTRE]]</f>
        <v>3</v>
      </c>
      <c r="H559" s="26">
        <v>12</v>
      </c>
      <c r="I559" s="27">
        <v>6289.4</v>
      </c>
      <c r="J559" s="27">
        <f>Tabla13[[#This Row],[CANTIDAD TOTAL]]*Tabla13[[#This Row],[PRECIO UNITARIO ESTIMADO]]</f>
        <v>75472.799999999988</v>
      </c>
      <c r="K559" s="34"/>
      <c r="L559" s="36"/>
      <c r="M559" s="26" t="s">
        <v>1709</v>
      </c>
      <c r="N559" s="26"/>
      <c r="O559" s="36" t="s">
        <v>1213</v>
      </c>
      <c r="P559" s="65" t="s">
        <v>1206</v>
      </c>
      <c r="Q559" s="79" t="s">
        <v>1237</v>
      </c>
      <c r="R559" s="83">
        <v>549</v>
      </c>
      <c r="U559" s="29" t="s">
        <v>584</v>
      </c>
    </row>
    <row r="560" spans="1:21" x14ac:dyDescent="0.25">
      <c r="A560" s="34" t="s">
        <v>67</v>
      </c>
      <c r="B560" s="26" t="s">
        <v>187</v>
      </c>
      <c r="C560" s="36" t="s">
        <v>24</v>
      </c>
      <c r="D560" s="26"/>
      <c r="E560" s="26"/>
      <c r="F560" s="26">
        <v>2000</v>
      </c>
      <c r="G560" s="26"/>
      <c r="H560" s="26">
        <f>1360+2000-1360</f>
        <v>2000</v>
      </c>
      <c r="I560" s="27">
        <v>22.41</v>
      </c>
      <c r="J560" s="27">
        <f>Tabla13[[#This Row],[CANTIDAD TOTAL]]*Tabla13[[#This Row],[PRECIO UNITARIO ESTIMADO]]</f>
        <v>44820</v>
      </c>
      <c r="K560" s="34"/>
      <c r="L560" s="36"/>
      <c r="M560" s="26" t="s">
        <v>1709</v>
      </c>
      <c r="N560" s="26"/>
      <c r="O560" s="36" t="s">
        <v>1213</v>
      </c>
      <c r="P560" s="65" t="s">
        <v>1206</v>
      </c>
      <c r="Q560" s="79" t="s">
        <v>1237</v>
      </c>
      <c r="R560" s="83">
        <v>550</v>
      </c>
      <c r="U560" s="29" t="s">
        <v>456</v>
      </c>
    </row>
    <row r="561" spans="1:21" x14ac:dyDescent="0.25">
      <c r="A561" s="34" t="s">
        <v>67</v>
      </c>
      <c r="B561" s="26" t="s">
        <v>188</v>
      </c>
      <c r="C561" s="36" t="s">
        <v>24</v>
      </c>
      <c r="D561" s="26"/>
      <c r="E561" s="26"/>
      <c r="F561" s="26">
        <v>2000</v>
      </c>
      <c r="G561" s="26"/>
      <c r="H561" s="26">
        <v>2000</v>
      </c>
      <c r="I561" s="27">
        <v>23.75</v>
      </c>
      <c r="J561" s="27">
        <f>Tabla13[[#This Row],[CANTIDAD TOTAL]]*Tabla13[[#This Row],[PRECIO UNITARIO ESTIMADO]]</f>
        <v>47500</v>
      </c>
      <c r="K561" s="34"/>
      <c r="L561" s="36"/>
      <c r="M561" s="26" t="s">
        <v>1709</v>
      </c>
      <c r="N561" s="26"/>
      <c r="O561" s="36" t="s">
        <v>1213</v>
      </c>
      <c r="P561" s="65" t="s">
        <v>1206</v>
      </c>
      <c r="Q561" s="79" t="s">
        <v>1237</v>
      </c>
      <c r="R561" s="83">
        <v>551</v>
      </c>
      <c r="U561" s="29" t="s">
        <v>585</v>
      </c>
    </row>
    <row r="562" spans="1:21" x14ac:dyDescent="0.25">
      <c r="A562" s="34" t="s">
        <v>67</v>
      </c>
      <c r="B562" s="26" t="s">
        <v>189</v>
      </c>
      <c r="C562" s="36" t="s">
        <v>24</v>
      </c>
      <c r="D562" s="26">
        <f>ROUND(Tabla13[[#This Row],[CANTIDAD TOTAL]]/4,0)</f>
        <v>4</v>
      </c>
      <c r="E562" s="26">
        <f>ROUND(Tabla13[[#This Row],[CANTIDAD TOTAL]]/4,0)</f>
        <v>4</v>
      </c>
      <c r="F562" s="26">
        <f>ROUND(Tabla13[[#This Row],[CANTIDAD TOTAL]]/4,0)</f>
        <v>4</v>
      </c>
      <c r="G562" s="26">
        <f>Tabla13[[#This Row],[CANTIDAD TOTAL]]-Tabla13[[#This Row],[PRIMER TRIMESTRE]]-Tabla13[[#This Row],[SEGUNDO TRIMESTRE]]-Tabla13[[#This Row],[TERCER TRIMESTRE]]</f>
        <v>4</v>
      </c>
      <c r="H562" s="26">
        <v>16</v>
      </c>
      <c r="I562" s="27">
        <v>4.43</v>
      </c>
      <c r="J562" s="27">
        <f>Tabla13[[#This Row],[CANTIDAD TOTAL]]*Tabla13[[#This Row],[PRECIO UNITARIO ESTIMADO]]</f>
        <v>70.88</v>
      </c>
      <c r="K562" s="34"/>
      <c r="L562" s="36"/>
      <c r="M562" s="26" t="s">
        <v>1709</v>
      </c>
      <c r="N562" s="26"/>
      <c r="O562" s="36" t="s">
        <v>1213</v>
      </c>
      <c r="P562" s="65" t="s">
        <v>1206</v>
      </c>
      <c r="Q562" s="79" t="s">
        <v>1237</v>
      </c>
      <c r="R562" s="83">
        <v>552</v>
      </c>
      <c r="U562" s="29" t="s">
        <v>586</v>
      </c>
    </row>
    <row r="563" spans="1:21" x14ac:dyDescent="0.25">
      <c r="A563" s="34" t="s">
        <v>67</v>
      </c>
      <c r="B563" s="26" t="s">
        <v>190</v>
      </c>
      <c r="C563" s="36" t="s">
        <v>24</v>
      </c>
      <c r="D563" s="26">
        <f>ROUND(Tabla13[[#This Row],[CANTIDAD TOTAL]]/4,0)</f>
        <v>11</v>
      </c>
      <c r="E563" s="26">
        <f>ROUND(Tabla13[[#This Row],[CANTIDAD TOTAL]]/4,0)</f>
        <v>11</v>
      </c>
      <c r="F563" s="26">
        <f>ROUND(Tabla13[[#This Row],[CANTIDAD TOTAL]]/4,0)</f>
        <v>11</v>
      </c>
      <c r="G563" s="26">
        <f>Tabla13[[#This Row],[CANTIDAD TOTAL]]-Tabla13[[#This Row],[PRIMER TRIMESTRE]]-Tabla13[[#This Row],[SEGUNDO TRIMESTRE]]-Tabla13[[#This Row],[TERCER TRIMESTRE]]</f>
        <v>10</v>
      </c>
      <c r="H563" s="26">
        <v>43</v>
      </c>
      <c r="I563" s="27">
        <v>3776</v>
      </c>
      <c r="J563" s="27">
        <f>Tabla13[[#This Row],[CANTIDAD TOTAL]]*Tabla13[[#This Row],[PRECIO UNITARIO ESTIMADO]]</f>
        <v>162368</v>
      </c>
      <c r="K563" s="34"/>
      <c r="L563" s="36"/>
      <c r="M563" s="26" t="s">
        <v>1709</v>
      </c>
      <c r="N563" s="26"/>
      <c r="O563" s="36" t="s">
        <v>1213</v>
      </c>
      <c r="P563" s="65" t="s">
        <v>1206</v>
      </c>
      <c r="Q563" s="79" t="s">
        <v>1237</v>
      </c>
      <c r="R563" s="83">
        <v>553</v>
      </c>
      <c r="U563" s="29" t="s">
        <v>587</v>
      </c>
    </row>
    <row r="564" spans="1:21" x14ac:dyDescent="0.25">
      <c r="A564" s="34" t="s">
        <v>67</v>
      </c>
      <c r="B564" s="26" t="s">
        <v>191</v>
      </c>
      <c r="C564" s="36" t="s">
        <v>24</v>
      </c>
      <c r="D564" s="26">
        <f>ROUND(Tabla13[[#This Row],[CANTIDAD TOTAL]]/4,0)</f>
        <v>3</v>
      </c>
      <c r="E564" s="26">
        <f>ROUND(Tabla13[[#This Row],[CANTIDAD TOTAL]]/4,0)</f>
        <v>3</v>
      </c>
      <c r="F564" s="26">
        <f>ROUND(Tabla13[[#This Row],[CANTIDAD TOTAL]]/4,0)</f>
        <v>3</v>
      </c>
      <c r="G564" s="26">
        <f>Tabla13[[#This Row],[CANTIDAD TOTAL]]-Tabla13[[#This Row],[PRIMER TRIMESTRE]]-Tabla13[[#This Row],[SEGUNDO TRIMESTRE]]-Tabla13[[#This Row],[TERCER TRIMESTRE]]</f>
        <v>1</v>
      </c>
      <c r="H564" s="26">
        <v>10</v>
      </c>
      <c r="I564" s="27">
        <v>2950</v>
      </c>
      <c r="J564" s="27">
        <f>Tabla13[[#This Row],[CANTIDAD TOTAL]]*Tabla13[[#This Row],[PRECIO UNITARIO ESTIMADO]]</f>
        <v>29500</v>
      </c>
      <c r="K564" s="34"/>
      <c r="L564" s="36"/>
      <c r="M564" s="26" t="s">
        <v>1709</v>
      </c>
      <c r="N564" s="26"/>
      <c r="O564" s="36" t="s">
        <v>1213</v>
      </c>
      <c r="P564" s="65" t="s">
        <v>1206</v>
      </c>
      <c r="Q564" s="79" t="s">
        <v>1237</v>
      </c>
      <c r="R564" s="83">
        <v>554</v>
      </c>
      <c r="U564" s="29" t="s">
        <v>588</v>
      </c>
    </row>
    <row r="565" spans="1:21" x14ac:dyDescent="0.25">
      <c r="A565" s="34" t="s">
        <v>67</v>
      </c>
      <c r="B565" s="26" t="s">
        <v>192</v>
      </c>
      <c r="C565" s="36" t="s">
        <v>24</v>
      </c>
      <c r="D565" s="26">
        <f>ROUND(Tabla13[[#This Row],[CANTIDAD TOTAL]]/4,0)</f>
        <v>8</v>
      </c>
      <c r="E565" s="26">
        <f>ROUND(Tabla13[[#This Row],[CANTIDAD TOTAL]]/4,0)</f>
        <v>8</v>
      </c>
      <c r="F565" s="26">
        <f>ROUND(Tabla13[[#This Row],[CANTIDAD TOTAL]]/4,0)</f>
        <v>8</v>
      </c>
      <c r="G565" s="26">
        <f>Tabla13[[#This Row],[CANTIDAD TOTAL]]-Tabla13[[#This Row],[PRIMER TRIMESTRE]]-Tabla13[[#This Row],[SEGUNDO TRIMESTRE]]-Tabla13[[#This Row],[TERCER TRIMESTRE]]</f>
        <v>9</v>
      </c>
      <c r="H565" s="26">
        <v>33</v>
      </c>
      <c r="I565" s="27">
        <v>6244.56</v>
      </c>
      <c r="J565" s="27">
        <f>Tabla13[[#This Row],[CANTIDAD TOTAL]]*Tabla13[[#This Row],[PRECIO UNITARIO ESTIMADO]]</f>
        <v>206070.48</v>
      </c>
      <c r="K565" s="34"/>
      <c r="L565" s="36"/>
      <c r="M565" s="26" t="s">
        <v>1709</v>
      </c>
      <c r="N565" s="26"/>
      <c r="O565" s="36" t="s">
        <v>1213</v>
      </c>
      <c r="P565" s="65" t="s">
        <v>1206</v>
      </c>
      <c r="Q565" s="79" t="s">
        <v>1237</v>
      </c>
      <c r="R565" s="83">
        <v>555</v>
      </c>
      <c r="U565" s="29" t="s">
        <v>589</v>
      </c>
    </row>
    <row r="566" spans="1:21" x14ac:dyDescent="0.25">
      <c r="A566" s="34" t="s">
        <v>67</v>
      </c>
      <c r="B566" s="26" t="s">
        <v>193</v>
      </c>
      <c r="C566" s="36" t="s">
        <v>24</v>
      </c>
      <c r="D566" s="26">
        <f>ROUND(Tabla13[[#This Row],[CANTIDAD TOTAL]]/4,0)</f>
        <v>1</v>
      </c>
      <c r="E566" s="26">
        <f>ROUND(Tabla13[[#This Row],[CANTIDAD TOTAL]]/4,0)</f>
        <v>1</v>
      </c>
      <c r="F566" s="26">
        <f>ROUND(Tabla13[[#This Row],[CANTIDAD TOTAL]]/4,0)</f>
        <v>1</v>
      </c>
      <c r="G566" s="26">
        <f>Tabla13[[#This Row],[CANTIDAD TOTAL]]-Tabla13[[#This Row],[PRIMER TRIMESTRE]]-Tabla13[[#This Row],[SEGUNDO TRIMESTRE]]-Tabla13[[#This Row],[TERCER TRIMESTRE]]</f>
        <v>2</v>
      </c>
      <c r="H566" s="26">
        <v>5</v>
      </c>
      <c r="I566" s="27">
        <v>3776</v>
      </c>
      <c r="J566" s="27">
        <f>Tabla13[[#This Row],[CANTIDAD TOTAL]]*Tabla13[[#This Row],[PRECIO UNITARIO ESTIMADO]]</f>
        <v>18880</v>
      </c>
      <c r="K566" s="34"/>
      <c r="L566" s="36"/>
      <c r="M566" s="26" t="s">
        <v>1709</v>
      </c>
      <c r="N566" s="26"/>
      <c r="O566" s="36" t="s">
        <v>1213</v>
      </c>
      <c r="P566" s="65" t="s">
        <v>1206</v>
      </c>
      <c r="Q566" s="79" t="s">
        <v>1237</v>
      </c>
      <c r="R566" s="83">
        <v>556</v>
      </c>
      <c r="U566" s="29" t="s">
        <v>590</v>
      </c>
    </row>
    <row r="567" spans="1:21" x14ac:dyDescent="0.25">
      <c r="A567" s="34" t="s">
        <v>67</v>
      </c>
      <c r="B567" s="26" t="s">
        <v>194</v>
      </c>
      <c r="C567" s="36" t="s">
        <v>24</v>
      </c>
      <c r="D567" s="26">
        <f>ROUND(Tabla13[[#This Row],[CANTIDAD TOTAL]]/4,0)</f>
        <v>6</v>
      </c>
      <c r="E567" s="26">
        <f>ROUND(Tabla13[[#This Row],[CANTIDAD TOTAL]]/4,0)</f>
        <v>6</v>
      </c>
      <c r="F567" s="26">
        <f>ROUND(Tabla13[[#This Row],[CANTIDAD TOTAL]]/4,0)</f>
        <v>6</v>
      </c>
      <c r="G567" s="26">
        <f>Tabla13[[#This Row],[CANTIDAD TOTAL]]-Tabla13[[#This Row],[PRIMER TRIMESTRE]]-Tabla13[[#This Row],[SEGUNDO TRIMESTRE]]-Tabla13[[#This Row],[TERCER TRIMESTRE]]</f>
        <v>5</v>
      </c>
      <c r="H567" s="26">
        <v>23</v>
      </c>
      <c r="I567" s="27">
        <v>2242</v>
      </c>
      <c r="J567" s="27">
        <f>Tabla13[[#This Row],[CANTIDAD TOTAL]]*Tabla13[[#This Row],[PRECIO UNITARIO ESTIMADO]]</f>
        <v>51566</v>
      </c>
      <c r="K567" s="34"/>
      <c r="L567" s="36"/>
      <c r="M567" s="26" t="s">
        <v>1709</v>
      </c>
      <c r="N567" s="26"/>
      <c r="O567" s="36" t="s">
        <v>1213</v>
      </c>
      <c r="P567" s="65" t="s">
        <v>1206</v>
      </c>
      <c r="Q567" s="79" t="s">
        <v>1237</v>
      </c>
      <c r="R567" s="83">
        <v>557</v>
      </c>
      <c r="U567" s="29" t="s">
        <v>591</v>
      </c>
    </row>
    <row r="568" spans="1:21" x14ac:dyDescent="0.25">
      <c r="A568" s="34" t="s">
        <v>67</v>
      </c>
      <c r="B568" s="26" t="s">
        <v>195</v>
      </c>
      <c r="C568" s="36" t="s">
        <v>24</v>
      </c>
      <c r="D568" s="26">
        <f>ROUND(Tabla13[[#This Row],[CANTIDAD TOTAL]]/4,0)</f>
        <v>0</v>
      </c>
      <c r="E568" s="26">
        <f>ROUND(Tabla13[[#This Row],[CANTIDAD TOTAL]]/4,0)</f>
        <v>0</v>
      </c>
      <c r="F568" s="26">
        <f>ROUND(Tabla13[[#This Row],[CANTIDAD TOTAL]]/4,0)</f>
        <v>0</v>
      </c>
      <c r="G568" s="26">
        <f>Tabla13[[#This Row],[CANTIDAD TOTAL]]-Tabla13[[#This Row],[PRIMER TRIMESTRE]]-Tabla13[[#This Row],[SEGUNDO TRIMESTRE]]-Tabla13[[#This Row],[TERCER TRIMESTRE]]</f>
        <v>1</v>
      </c>
      <c r="H568" s="26">
        <v>1</v>
      </c>
      <c r="I568" s="27">
        <v>464</v>
      </c>
      <c r="J568" s="27">
        <f>Tabla13[[#This Row],[CANTIDAD TOTAL]]*Tabla13[[#This Row],[PRECIO UNITARIO ESTIMADO]]</f>
        <v>464</v>
      </c>
      <c r="K568" s="34"/>
      <c r="L568" s="36"/>
      <c r="M568" s="26" t="s">
        <v>1709</v>
      </c>
      <c r="N568" s="26"/>
      <c r="O568" s="36" t="s">
        <v>1213</v>
      </c>
      <c r="P568" s="65" t="s">
        <v>1206</v>
      </c>
      <c r="Q568" s="79" t="s">
        <v>1237</v>
      </c>
      <c r="R568" s="83">
        <v>558</v>
      </c>
      <c r="U568" s="29" t="s">
        <v>592</v>
      </c>
    </row>
    <row r="569" spans="1:21" x14ac:dyDescent="0.25">
      <c r="A569" s="34" t="s">
        <v>67</v>
      </c>
      <c r="B569" s="26" t="s">
        <v>196</v>
      </c>
      <c r="C569" s="36" t="s">
        <v>24</v>
      </c>
      <c r="D569" s="26">
        <f>ROUND(Tabla13[[#This Row],[CANTIDAD TOTAL]]/4,0)</f>
        <v>4</v>
      </c>
      <c r="E569" s="26">
        <f>ROUND(Tabla13[[#This Row],[CANTIDAD TOTAL]]/4,0)</f>
        <v>4</v>
      </c>
      <c r="F569" s="26">
        <f>ROUND(Tabla13[[#This Row],[CANTIDAD TOTAL]]/4,0)</f>
        <v>4</v>
      </c>
      <c r="G569" s="26">
        <f>Tabla13[[#This Row],[CANTIDAD TOTAL]]-Tabla13[[#This Row],[PRIMER TRIMESTRE]]-Tabla13[[#This Row],[SEGUNDO TRIMESTRE]]-Tabla13[[#This Row],[TERCER TRIMESTRE]]</f>
        <v>3</v>
      </c>
      <c r="H569" s="26">
        <v>15</v>
      </c>
      <c r="I569" s="27">
        <v>3186</v>
      </c>
      <c r="J569" s="27">
        <f>Tabla13[[#This Row],[CANTIDAD TOTAL]]*Tabla13[[#This Row],[PRECIO UNITARIO ESTIMADO]]</f>
        <v>47790</v>
      </c>
      <c r="K569" s="34"/>
      <c r="L569" s="36"/>
      <c r="M569" s="26" t="s">
        <v>1709</v>
      </c>
      <c r="N569" s="26"/>
      <c r="O569" s="36" t="s">
        <v>1213</v>
      </c>
      <c r="P569" s="65" t="s">
        <v>1206</v>
      </c>
      <c r="Q569" s="79" t="s">
        <v>1237</v>
      </c>
      <c r="R569" s="83">
        <v>559</v>
      </c>
      <c r="U569" s="29" t="s">
        <v>593</v>
      </c>
    </row>
    <row r="570" spans="1:21" x14ac:dyDescent="0.25">
      <c r="A570" s="34" t="s">
        <v>67</v>
      </c>
      <c r="B570" s="26" t="s">
        <v>197</v>
      </c>
      <c r="C570" s="36" t="s">
        <v>24</v>
      </c>
      <c r="D570" s="26">
        <f>ROUND(Tabla13[[#This Row],[CANTIDAD TOTAL]]/4,0)</f>
        <v>8938</v>
      </c>
      <c r="E570" s="26">
        <f>ROUND(Tabla13[[#This Row],[CANTIDAD TOTAL]]/4,0)</f>
        <v>8938</v>
      </c>
      <c r="F570" s="26">
        <f>ROUND(Tabla13[[#This Row],[CANTIDAD TOTAL]]/4,0)</f>
        <v>8938</v>
      </c>
      <c r="G570" s="26">
        <f>Tabla13[[#This Row],[CANTIDAD TOTAL]]-Tabla13[[#This Row],[PRIMER TRIMESTRE]]-Tabla13[[#This Row],[SEGUNDO TRIMESTRE]]-Tabla13[[#This Row],[TERCER TRIMESTRE]]</f>
        <v>8936</v>
      </c>
      <c r="H570" s="26">
        <v>35750</v>
      </c>
      <c r="I570" s="27">
        <v>49.56</v>
      </c>
      <c r="J570" s="27">
        <f>Tabla13[[#This Row],[CANTIDAD TOTAL]]*Tabla13[[#This Row],[PRECIO UNITARIO ESTIMADO]]</f>
        <v>1771770</v>
      </c>
      <c r="K570" s="34"/>
      <c r="L570" s="36"/>
      <c r="M570" s="26" t="s">
        <v>1709</v>
      </c>
      <c r="N570" s="26"/>
      <c r="O570" s="36" t="s">
        <v>1213</v>
      </c>
      <c r="P570" s="65" t="s">
        <v>1206</v>
      </c>
      <c r="Q570" s="79" t="s">
        <v>1237</v>
      </c>
      <c r="R570" s="83">
        <v>560</v>
      </c>
      <c r="U570" s="29" t="s">
        <v>594</v>
      </c>
    </row>
    <row r="571" spans="1:21" x14ac:dyDescent="0.25">
      <c r="A571" s="34" t="s">
        <v>67</v>
      </c>
      <c r="B571" s="26" t="s">
        <v>198</v>
      </c>
      <c r="C571" s="36" t="s">
        <v>24</v>
      </c>
      <c r="D571" s="26">
        <f>ROUND(Tabla13[[#This Row],[CANTIDAD TOTAL]]/4,0)</f>
        <v>2</v>
      </c>
      <c r="E571" s="26">
        <f>ROUND(Tabla13[[#This Row],[CANTIDAD TOTAL]]/4,0)</f>
        <v>2</v>
      </c>
      <c r="F571" s="26">
        <f>ROUND(Tabla13[[#This Row],[CANTIDAD TOTAL]]/4,0)</f>
        <v>2</v>
      </c>
      <c r="G571" s="26">
        <f>Tabla13[[#This Row],[CANTIDAD TOTAL]]-Tabla13[[#This Row],[PRIMER TRIMESTRE]]-Tabla13[[#This Row],[SEGUNDO TRIMESTRE]]-Tabla13[[#This Row],[TERCER TRIMESTRE]]</f>
        <v>0</v>
      </c>
      <c r="H571" s="26">
        <v>6</v>
      </c>
      <c r="I571" s="27">
        <v>290</v>
      </c>
      <c r="J571" s="27">
        <f>Tabla13[[#This Row],[CANTIDAD TOTAL]]*Tabla13[[#This Row],[PRECIO UNITARIO ESTIMADO]]</f>
        <v>1740</v>
      </c>
      <c r="K571" s="34"/>
      <c r="L571" s="36"/>
      <c r="M571" s="26" t="s">
        <v>1709</v>
      </c>
      <c r="N571" s="26"/>
      <c r="O571" s="36" t="s">
        <v>1213</v>
      </c>
      <c r="P571" s="65" t="s">
        <v>1206</v>
      </c>
      <c r="Q571" s="79" t="s">
        <v>1237</v>
      </c>
      <c r="R571" s="83">
        <v>561</v>
      </c>
      <c r="U571" s="29" t="s">
        <v>595</v>
      </c>
    </row>
    <row r="572" spans="1:21" x14ac:dyDescent="0.25">
      <c r="A572" s="34" t="s">
        <v>67</v>
      </c>
      <c r="B572" s="26" t="s">
        <v>199</v>
      </c>
      <c r="C572" s="36" t="s">
        <v>24</v>
      </c>
      <c r="D572" s="26">
        <f>ROUND(Tabla13[[#This Row],[CANTIDAD TOTAL]]/4,0)</f>
        <v>1</v>
      </c>
      <c r="E572" s="26">
        <f>ROUND(Tabla13[[#This Row],[CANTIDAD TOTAL]]/4,0)</f>
        <v>1</v>
      </c>
      <c r="F572" s="26">
        <f>ROUND(Tabla13[[#This Row],[CANTIDAD TOTAL]]/4,0)</f>
        <v>1</v>
      </c>
      <c r="G572" s="26">
        <f>Tabla13[[#This Row],[CANTIDAD TOTAL]]-Tabla13[[#This Row],[PRIMER TRIMESTRE]]-Tabla13[[#This Row],[SEGUNDO TRIMESTRE]]-Tabla13[[#This Row],[TERCER TRIMESTRE]]</f>
        <v>0</v>
      </c>
      <c r="H572" s="26">
        <v>3</v>
      </c>
      <c r="I572" s="27">
        <v>1650</v>
      </c>
      <c r="J572" s="27">
        <f>Tabla13[[#This Row],[CANTIDAD TOTAL]]*Tabla13[[#This Row],[PRECIO UNITARIO ESTIMADO]]</f>
        <v>4950</v>
      </c>
      <c r="K572" s="34"/>
      <c r="L572" s="36"/>
      <c r="M572" s="26" t="s">
        <v>1709</v>
      </c>
      <c r="N572" s="26"/>
      <c r="O572" s="36" t="s">
        <v>1213</v>
      </c>
      <c r="P572" s="65" t="s">
        <v>1206</v>
      </c>
      <c r="Q572" s="79" t="s">
        <v>1237</v>
      </c>
      <c r="R572" s="83">
        <v>562</v>
      </c>
      <c r="U572" s="29" t="s">
        <v>596</v>
      </c>
    </row>
    <row r="573" spans="1:21" x14ac:dyDescent="0.25">
      <c r="A573" s="34" t="s">
        <v>67</v>
      </c>
      <c r="B573" s="26" t="s">
        <v>200</v>
      </c>
      <c r="C573" s="36" t="s">
        <v>24</v>
      </c>
      <c r="D573" s="26">
        <f>ROUND(Tabla13[[#This Row],[CANTIDAD TOTAL]]/4,0)</f>
        <v>1</v>
      </c>
      <c r="E573" s="26">
        <f>ROUND(Tabla13[[#This Row],[CANTIDAD TOTAL]]/4,0)</f>
        <v>1</v>
      </c>
      <c r="F573" s="26">
        <f>ROUND(Tabla13[[#This Row],[CANTIDAD TOTAL]]/4,0)</f>
        <v>1</v>
      </c>
      <c r="G573" s="26">
        <f>Tabla13[[#This Row],[CANTIDAD TOTAL]]-Tabla13[[#This Row],[PRIMER TRIMESTRE]]-Tabla13[[#This Row],[SEGUNDO TRIMESTRE]]-Tabla13[[#This Row],[TERCER TRIMESTRE]]</f>
        <v>0</v>
      </c>
      <c r="H573" s="26">
        <v>3</v>
      </c>
      <c r="I573" s="27">
        <v>1650</v>
      </c>
      <c r="J573" s="27">
        <f>Tabla13[[#This Row],[CANTIDAD TOTAL]]*Tabla13[[#This Row],[PRECIO UNITARIO ESTIMADO]]</f>
        <v>4950</v>
      </c>
      <c r="K573" s="34"/>
      <c r="L573" s="36"/>
      <c r="M573" s="26" t="s">
        <v>1709</v>
      </c>
      <c r="N573" s="26"/>
      <c r="O573" s="36" t="s">
        <v>1213</v>
      </c>
      <c r="P573" s="65" t="s">
        <v>1206</v>
      </c>
      <c r="Q573" s="79" t="s">
        <v>1237</v>
      </c>
      <c r="R573" s="83">
        <v>563</v>
      </c>
      <c r="U573" s="29" t="s">
        <v>597</v>
      </c>
    </row>
    <row r="574" spans="1:21" x14ac:dyDescent="0.25">
      <c r="A574" s="34" t="s">
        <v>67</v>
      </c>
      <c r="B574" s="26" t="s">
        <v>201</v>
      </c>
      <c r="C574" s="36" t="s">
        <v>24</v>
      </c>
      <c r="D574" s="26">
        <f>ROUND(Tabla13[[#This Row],[CANTIDAD TOTAL]]/4,0)</f>
        <v>1</v>
      </c>
      <c r="E574" s="26">
        <f>ROUND(Tabla13[[#This Row],[CANTIDAD TOTAL]]/4,0)</f>
        <v>1</v>
      </c>
      <c r="F574" s="26">
        <f>ROUND(Tabla13[[#This Row],[CANTIDAD TOTAL]]/4,0)</f>
        <v>1</v>
      </c>
      <c r="G574" s="26">
        <f>Tabla13[[#This Row],[CANTIDAD TOTAL]]-Tabla13[[#This Row],[PRIMER TRIMESTRE]]-Tabla13[[#This Row],[SEGUNDO TRIMESTRE]]-Tabla13[[#This Row],[TERCER TRIMESTRE]]</f>
        <v>0</v>
      </c>
      <c r="H574" s="26">
        <v>3</v>
      </c>
      <c r="I574" s="27">
        <v>1650</v>
      </c>
      <c r="J574" s="27">
        <f>Tabla13[[#This Row],[CANTIDAD TOTAL]]*Tabla13[[#This Row],[PRECIO UNITARIO ESTIMADO]]</f>
        <v>4950</v>
      </c>
      <c r="K574" s="34"/>
      <c r="L574" s="36"/>
      <c r="M574" s="26" t="s">
        <v>1709</v>
      </c>
      <c r="N574" s="26"/>
      <c r="O574" s="36" t="s">
        <v>1213</v>
      </c>
      <c r="P574" s="65" t="s">
        <v>1206</v>
      </c>
      <c r="Q574" s="79" t="s">
        <v>1237</v>
      </c>
      <c r="R574" s="83">
        <v>564</v>
      </c>
      <c r="U574" s="29" t="s">
        <v>598</v>
      </c>
    </row>
    <row r="575" spans="1:21" x14ac:dyDescent="0.25">
      <c r="A575" s="34" t="s">
        <v>67</v>
      </c>
      <c r="B575" s="26" t="s">
        <v>202</v>
      </c>
      <c r="C575" s="36" t="s">
        <v>24</v>
      </c>
      <c r="D575" s="26">
        <f>ROUND(Tabla13[[#This Row],[CANTIDAD TOTAL]]/4,0)</f>
        <v>1</v>
      </c>
      <c r="E575" s="26">
        <f>ROUND(Tabla13[[#This Row],[CANTIDAD TOTAL]]/4,0)</f>
        <v>1</v>
      </c>
      <c r="F575" s="26">
        <f>ROUND(Tabla13[[#This Row],[CANTIDAD TOTAL]]/4,0)</f>
        <v>1</v>
      </c>
      <c r="G575" s="26">
        <f>Tabla13[[#This Row],[CANTIDAD TOTAL]]-Tabla13[[#This Row],[PRIMER TRIMESTRE]]-Tabla13[[#This Row],[SEGUNDO TRIMESTRE]]-Tabla13[[#This Row],[TERCER TRIMESTRE]]</f>
        <v>2</v>
      </c>
      <c r="H575" s="26">
        <v>5</v>
      </c>
      <c r="I575" s="27">
        <v>1850.01</v>
      </c>
      <c r="J575" s="27">
        <f>Tabla13[[#This Row],[CANTIDAD TOTAL]]*Tabla13[[#This Row],[PRECIO UNITARIO ESTIMADO]]</f>
        <v>9250.0499999999993</v>
      </c>
      <c r="K575" s="34"/>
      <c r="L575" s="36"/>
      <c r="M575" s="26" t="s">
        <v>1709</v>
      </c>
      <c r="N575" s="26"/>
      <c r="O575" s="36" t="s">
        <v>1213</v>
      </c>
      <c r="P575" s="65" t="s">
        <v>1206</v>
      </c>
      <c r="Q575" s="79" t="s">
        <v>1237</v>
      </c>
      <c r="R575" s="83">
        <v>565</v>
      </c>
      <c r="U575" s="29" t="s">
        <v>599</v>
      </c>
    </row>
    <row r="576" spans="1:21" x14ac:dyDescent="0.25">
      <c r="A576" s="34" t="s">
        <v>67</v>
      </c>
      <c r="B576" s="26" t="s">
        <v>203</v>
      </c>
      <c r="C576" s="36" t="s">
        <v>24</v>
      </c>
      <c r="D576" s="26">
        <f>ROUND(Tabla13[[#This Row],[CANTIDAD TOTAL]]/4,0)</f>
        <v>2</v>
      </c>
      <c r="E576" s="26">
        <f>ROUND(Tabla13[[#This Row],[CANTIDAD TOTAL]]/4,0)</f>
        <v>2</v>
      </c>
      <c r="F576" s="26">
        <f>ROUND(Tabla13[[#This Row],[CANTIDAD TOTAL]]/4,0)</f>
        <v>2</v>
      </c>
      <c r="G576" s="26">
        <f>Tabla13[[#This Row],[CANTIDAD TOTAL]]-Tabla13[[#This Row],[PRIMER TRIMESTRE]]-Tabla13[[#This Row],[SEGUNDO TRIMESTRE]]-Tabla13[[#This Row],[TERCER TRIMESTRE]]</f>
        <v>0</v>
      </c>
      <c r="H576" s="26">
        <v>6</v>
      </c>
      <c r="I576" s="27">
        <v>590</v>
      </c>
      <c r="J576" s="27">
        <f>Tabla13[[#This Row],[CANTIDAD TOTAL]]*Tabla13[[#This Row],[PRECIO UNITARIO ESTIMADO]]</f>
        <v>3540</v>
      </c>
      <c r="K576" s="34"/>
      <c r="L576" s="36"/>
      <c r="M576" s="26" t="s">
        <v>1709</v>
      </c>
      <c r="N576" s="26"/>
      <c r="O576" s="36" t="s">
        <v>1213</v>
      </c>
      <c r="P576" s="65" t="s">
        <v>1206</v>
      </c>
      <c r="Q576" s="79" t="s">
        <v>1237</v>
      </c>
      <c r="R576" s="83">
        <v>566</v>
      </c>
      <c r="U576" s="29" t="s">
        <v>600</v>
      </c>
    </row>
    <row r="577" spans="1:21" x14ac:dyDescent="0.25">
      <c r="A577" s="34" t="s">
        <v>67</v>
      </c>
      <c r="B577" s="26" t="s">
        <v>204</v>
      </c>
      <c r="C577" s="36" t="s">
        <v>24</v>
      </c>
      <c r="D577" s="26">
        <f>ROUND(Tabla13[[#This Row],[CANTIDAD TOTAL]]/4,0)</f>
        <v>5</v>
      </c>
      <c r="E577" s="26">
        <f>ROUND(Tabla13[[#This Row],[CANTIDAD TOTAL]]/4,0)</f>
        <v>5</v>
      </c>
      <c r="F577" s="26">
        <f>ROUND(Tabla13[[#This Row],[CANTIDAD TOTAL]]/4,0)</f>
        <v>5</v>
      </c>
      <c r="G577" s="26">
        <f>Tabla13[[#This Row],[CANTIDAD TOTAL]]-Tabla13[[#This Row],[PRIMER TRIMESTRE]]-Tabla13[[#This Row],[SEGUNDO TRIMESTRE]]-Tabla13[[#This Row],[TERCER TRIMESTRE]]</f>
        <v>5</v>
      </c>
      <c r="H577" s="26">
        <v>20</v>
      </c>
      <c r="I577" s="27">
        <v>3034.96</v>
      </c>
      <c r="J577" s="27">
        <f>Tabla13[[#This Row],[CANTIDAD TOTAL]]*Tabla13[[#This Row],[PRECIO UNITARIO ESTIMADO]]</f>
        <v>60699.199999999997</v>
      </c>
      <c r="K577" s="34"/>
      <c r="L577" s="36"/>
      <c r="M577" s="26" t="s">
        <v>1709</v>
      </c>
      <c r="N577" s="26"/>
      <c r="O577" s="36" t="s">
        <v>1213</v>
      </c>
      <c r="P577" s="65" t="s">
        <v>1206</v>
      </c>
      <c r="Q577" s="79" t="s">
        <v>1237</v>
      </c>
      <c r="R577" s="83">
        <v>567</v>
      </c>
      <c r="U577" s="29" t="s">
        <v>601</v>
      </c>
    </row>
    <row r="578" spans="1:21" x14ac:dyDescent="0.25">
      <c r="A578" s="34" t="s">
        <v>67</v>
      </c>
      <c r="B578" s="26" t="s">
        <v>205</v>
      </c>
      <c r="C578" s="36" t="s">
        <v>24</v>
      </c>
      <c r="D578" s="26">
        <f>ROUND(Tabla13[[#This Row],[CANTIDAD TOTAL]]/4,0)</f>
        <v>4</v>
      </c>
      <c r="E578" s="26">
        <f>ROUND(Tabla13[[#This Row],[CANTIDAD TOTAL]]/4,0)</f>
        <v>4</v>
      </c>
      <c r="F578" s="26">
        <f>ROUND(Tabla13[[#This Row],[CANTIDAD TOTAL]]/4,0)</f>
        <v>4</v>
      </c>
      <c r="G578" s="26">
        <f>Tabla13[[#This Row],[CANTIDAD TOTAL]]-Tabla13[[#This Row],[PRIMER TRIMESTRE]]-Tabla13[[#This Row],[SEGUNDO TRIMESTRE]]-Tabla13[[#This Row],[TERCER TRIMESTRE]]</f>
        <v>2</v>
      </c>
      <c r="H578" s="26">
        <v>14</v>
      </c>
      <c r="I578" s="27">
        <v>2855.6</v>
      </c>
      <c r="J578" s="27">
        <f>Tabla13[[#This Row],[CANTIDAD TOTAL]]*Tabla13[[#This Row],[PRECIO UNITARIO ESTIMADO]]</f>
        <v>39978.400000000001</v>
      </c>
      <c r="K578" s="34"/>
      <c r="L578" s="36"/>
      <c r="M578" s="26" t="s">
        <v>1709</v>
      </c>
      <c r="N578" s="26"/>
      <c r="O578" s="36" t="s">
        <v>1213</v>
      </c>
      <c r="P578" s="65" t="s">
        <v>1206</v>
      </c>
      <c r="Q578" s="79" t="s">
        <v>1237</v>
      </c>
      <c r="R578" s="83">
        <v>568</v>
      </c>
      <c r="U578" s="29" t="s">
        <v>602</v>
      </c>
    </row>
    <row r="579" spans="1:21" x14ac:dyDescent="0.25">
      <c r="A579" s="34" t="s">
        <v>67</v>
      </c>
      <c r="B579" s="26" t="s">
        <v>206</v>
      </c>
      <c r="C579" s="36" t="s">
        <v>24</v>
      </c>
      <c r="D579" s="26">
        <f>ROUND(Tabla13[[#This Row],[CANTIDAD TOTAL]]/4,0)</f>
        <v>4</v>
      </c>
      <c r="E579" s="26">
        <f>ROUND(Tabla13[[#This Row],[CANTIDAD TOTAL]]/4,0)</f>
        <v>4</v>
      </c>
      <c r="F579" s="26">
        <f>ROUND(Tabla13[[#This Row],[CANTIDAD TOTAL]]/4,0)</f>
        <v>4</v>
      </c>
      <c r="G579" s="26">
        <f>Tabla13[[#This Row],[CANTIDAD TOTAL]]-Tabla13[[#This Row],[PRIMER TRIMESTRE]]-Tabla13[[#This Row],[SEGUNDO TRIMESTRE]]-Tabla13[[#This Row],[TERCER TRIMESTRE]]</f>
        <v>2</v>
      </c>
      <c r="H579" s="26">
        <v>14</v>
      </c>
      <c r="I579" s="27">
        <v>2855.6</v>
      </c>
      <c r="J579" s="27">
        <f>Tabla13[[#This Row],[CANTIDAD TOTAL]]*Tabla13[[#This Row],[PRECIO UNITARIO ESTIMADO]]</f>
        <v>39978.400000000001</v>
      </c>
      <c r="K579" s="34"/>
      <c r="L579" s="36"/>
      <c r="M579" s="26" t="s">
        <v>1709</v>
      </c>
      <c r="N579" s="26"/>
      <c r="O579" s="36" t="s">
        <v>1213</v>
      </c>
      <c r="P579" s="65" t="s">
        <v>1206</v>
      </c>
      <c r="Q579" s="79" t="s">
        <v>1237</v>
      </c>
      <c r="R579" s="83">
        <v>569</v>
      </c>
      <c r="U579" s="29" t="s">
        <v>603</v>
      </c>
    </row>
    <row r="580" spans="1:21" x14ac:dyDescent="0.25">
      <c r="A580" s="34" t="s">
        <v>67</v>
      </c>
      <c r="B580" s="26" t="s">
        <v>207</v>
      </c>
      <c r="C580" s="36" t="s">
        <v>24</v>
      </c>
      <c r="D580" s="26">
        <f>ROUND(Tabla13[[#This Row],[CANTIDAD TOTAL]]/4,0)</f>
        <v>4</v>
      </c>
      <c r="E580" s="26">
        <f>ROUND(Tabla13[[#This Row],[CANTIDAD TOTAL]]/4,0)</f>
        <v>4</v>
      </c>
      <c r="F580" s="26">
        <f>ROUND(Tabla13[[#This Row],[CANTIDAD TOTAL]]/4,0)</f>
        <v>4</v>
      </c>
      <c r="G580" s="26">
        <f>Tabla13[[#This Row],[CANTIDAD TOTAL]]-Tabla13[[#This Row],[PRIMER TRIMESTRE]]-Tabla13[[#This Row],[SEGUNDO TRIMESTRE]]-Tabla13[[#This Row],[TERCER TRIMESTRE]]</f>
        <v>2</v>
      </c>
      <c r="H580" s="26">
        <v>14</v>
      </c>
      <c r="I580" s="27">
        <v>2855.6</v>
      </c>
      <c r="J580" s="27">
        <f>Tabla13[[#This Row],[CANTIDAD TOTAL]]*Tabla13[[#This Row],[PRECIO UNITARIO ESTIMADO]]</f>
        <v>39978.400000000001</v>
      </c>
      <c r="K580" s="34"/>
      <c r="L580" s="36"/>
      <c r="M580" s="26" t="s">
        <v>1709</v>
      </c>
      <c r="N580" s="26"/>
      <c r="O580" s="36" t="s">
        <v>1213</v>
      </c>
      <c r="P580" s="65" t="s">
        <v>1206</v>
      </c>
      <c r="Q580" s="79" t="s">
        <v>1237</v>
      </c>
      <c r="R580" s="83">
        <v>570</v>
      </c>
      <c r="U580" s="29" t="s">
        <v>604</v>
      </c>
    </row>
    <row r="581" spans="1:21" x14ac:dyDescent="0.25">
      <c r="A581" s="34" t="s">
        <v>67</v>
      </c>
      <c r="B581" s="26" t="s">
        <v>208</v>
      </c>
      <c r="C581" s="36" t="s">
        <v>24</v>
      </c>
      <c r="D581" s="26">
        <f>ROUND(Tabla13[[#This Row],[CANTIDAD TOTAL]]/4,0)</f>
        <v>1</v>
      </c>
      <c r="E581" s="26">
        <f>ROUND(Tabla13[[#This Row],[CANTIDAD TOTAL]]/4,0)</f>
        <v>1</v>
      </c>
      <c r="F581" s="26">
        <f>ROUND(Tabla13[[#This Row],[CANTIDAD TOTAL]]/4,0)</f>
        <v>1</v>
      </c>
      <c r="G581" s="26">
        <f>Tabla13[[#This Row],[CANTIDAD TOTAL]]-Tabla13[[#This Row],[PRIMER TRIMESTRE]]-Tabla13[[#This Row],[SEGUNDO TRIMESTRE]]-Tabla13[[#This Row],[TERCER TRIMESTRE]]</f>
        <v>2</v>
      </c>
      <c r="H581" s="26">
        <v>5</v>
      </c>
      <c r="I581" s="27">
        <v>1550</v>
      </c>
      <c r="J581" s="27">
        <f>Tabla13[[#This Row],[CANTIDAD TOTAL]]*Tabla13[[#This Row],[PRECIO UNITARIO ESTIMADO]]</f>
        <v>7750</v>
      </c>
      <c r="K581" s="34"/>
      <c r="L581" s="36"/>
      <c r="M581" s="26" t="s">
        <v>1709</v>
      </c>
      <c r="N581" s="26"/>
      <c r="O581" s="36" t="s">
        <v>1213</v>
      </c>
      <c r="P581" s="65" t="s">
        <v>1206</v>
      </c>
      <c r="Q581" s="79" t="s">
        <v>1237</v>
      </c>
      <c r="R581" s="83">
        <v>571</v>
      </c>
      <c r="U581" s="29" t="s">
        <v>605</v>
      </c>
    </row>
    <row r="582" spans="1:21" x14ac:dyDescent="0.25">
      <c r="A582" s="34" t="s">
        <v>67</v>
      </c>
      <c r="B582" s="26" t="s">
        <v>209</v>
      </c>
      <c r="C582" s="36" t="s">
        <v>24</v>
      </c>
      <c r="D582" s="26">
        <f>ROUND(Tabla13[[#This Row],[CANTIDAD TOTAL]]/4,0)</f>
        <v>1</v>
      </c>
      <c r="E582" s="26">
        <f>ROUND(Tabla13[[#This Row],[CANTIDAD TOTAL]]/4,0)</f>
        <v>1</v>
      </c>
      <c r="F582" s="26">
        <f>ROUND(Tabla13[[#This Row],[CANTIDAD TOTAL]]/4,0)</f>
        <v>1</v>
      </c>
      <c r="G582" s="26">
        <f>Tabla13[[#This Row],[CANTIDAD TOTAL]]-Tabla13[[#This Row],[PRIMER TRIMESTRE]]-Tabla13[[#This Row],[SEGUNDO TRIMESTRE]]-Tabla13[[#This Row],[TERCER TRIMESTRE]]</f>
        <v>1</v>
      </c>
      <c r="H582" s="26">
        <v>4</v>
      </c>
      <c r="I582" s="27">
        <v>2546.1999999999998</v>
      </c>
      <c r="J582" s="27">
        <f>Tabla13[[#This Row],[CANTIDAD TOTAL]]*Tabla13[[#This Row],[PRECIO UNITARIO ESTIMADO]]</f>
        <v>10184.799999999999</v>
      </c>
      <c r="K582" s="34"/>
      <c r="L582" s="36"/>
      <c r="M582" s="26" t="s">
        <v>1709</v>
      </c>
      <c r="N582" s="26"/>
      <c r="O582" s="36" t="s">
        <v>1213</v>
      </c>
      <c r="P582" s="65" t="s">
        <v>1206</v>
      </c>
      <c r="Q582" s="79" t="s">
        <v>1237</v>
      </c>
      <c r="R582" s="83">
        <v>572</v>
      </c>
      <c r="U582" s="29" t="s">
        <v>606</v>
      </c>
    </row>
    <row r="583" spans="1:21" x14ac:dyDescent="0.25">
      <c r="A583" s="34" t="s">
        <v>67</v>
      </c>
      <c r="B583" s="26" t="s">
        <v>210</v>
      </c>
      <c r="C583" s="36" t="s">
        <v>24</v>
      </c>
      <c r="D583" s="26">
        <f>ROUND(Tabla13[[#This Row],[CANTIDAD TOTAL]]/4,0)</f>
        <v>3</v>
      </c>
      <c r="E583" s="26">
        <f>ROUND(Tabla13[[#This Row],[CANTIDAD TOTAL]]/4,0)</f>
        <v>3</v>
      </c>
      <c r="F583" s="26">
        <f>ROUND(Tabla13[[#This Row],[CANTIDAD TOTAL]]/4,0)</f>
        <v>3</v>
      </c>
      <c r="G583" s="26">
        <f>Tabla13[[#This Row],[CANTIDAD TOTAL]]-Tabla13[[#This Row],[PRIMER TRIMESTRE]]-Tabla13[[#This Row],[SEGUNDO TRIMESTRE]]-Tabla13[[#This Row],[TERCER TRIMESTRE]]</f>
        <v>1</v>
      </c>
      <c r="H583" s="26">
        <v>10</v>
      </c>
      <c r="I583" s="27">
        <v>5428</v>
      </c>
      <c r="J583" s="27">
        <f>Tabla13[[#This Row],[CANTIDAD TOTAL]]*Tabla13[[#This Row],[PRECIO UNITARIO ESTIMADO]]</f>
        <v>54280</v>
      </c>
      <c r="K583" s="34"/>
      <c r="L583" s="36"/>
      <c r="M583" s="26" t="s">
        <v>1709</v>
      </c>
      <c r="N583" s="26"/>
      <c r="O583" s="36" t="s">
        <v>1213</v>
      </c>
      <c r="P583" s="65" t="s">
        <v>1206</v>
      </c>
      <c r="Q583" s="79" t="s">
        <v>1237</v>
      </c>
      <c r="R583" s="83">
        <v>573</v>
      </c>
      <c r="U583" s="29" t="s">
        <v>607</v>
      </c>
    </row>
    <row r="584" spans="1:21" x14ac:dyDescent="0.25">
      <c r="A584" s="34" t="s">
        <v>67</v>
      </c>
      <c r="B584" s="26" t="s">
        <v>211</v>
      </c>
      <c r="C584" s="36" t="s">
        <v>24</v>
      </c>
      <c r="D584" s="26">
        <f>ROUND(Tabla13[[#This Row],[CANTIDAD TOTAL]]/4,0)</f>
        <v>1</v>
      </c>
      <c r="E584" s="26">
        <f>ROUND(Tabla13[[#This Row],[CANTIDAD TOTAL]]/4,0)</f>
        <v>1</v>
      </c>
      <c r="F584" s="26">
        <f>ROUND(Tabla13[[#This Row],[CANTIDAD TOTAL]]/4,0)</f>
        <v>1</v>
      </c>
      <c r="G584" s="26">
        <f>Tabla13[[#This Row],[CANTIDAD TOTAL]]-Tabla13[[#This Row],[PRIMER TRIMESTRE]]-Tabla13[[#This Row],[SEGUNDO TRIMESTRE]]-Tabla13[[#This Row],[TERCER TRIMESTRE]]</f>
        <v>0</v>
      </c>
      <c r="H584" s="26">
        <v>3</v>
      </c>
      <c r="I584" s="27">
        <v>10208</v>
      </c>
      <c r="J584" s="27">
        <f>Tabla13[[#This Row],[CANTIDAD TOTAL]]*Tabla13[[#This Row],[PRECIO UNITARIO ESTIMADO]]</f>
        <v>30624</v>
      </c>
      <c r="K584" s="34"/>
      <c r="L584" s="36"/>
      <c r="M584" s="26" t="s">
        <v>1709</v>
      </c>
      <c r="N584" s="26"/>
      <c r="O584" s="36" t="s">
        <v>1213</v>
      </c>
      <c r="P584" s="65" t="s">
        <v>1206</v>
      </c>
      <c r="Q584" s="79" t="s">
        <v>1237</v>
      </c>
      <c r="R584" s="83">
        <v>574</v>
      </c>
      <c r="U584" s="29" t="s">
        <v>608</v>
      </c>
    </row>
    <row r="585" spans="1:21" x14ac:dyDescent="0.25">
      <c r="A585" s="34" t="s">
        <v>67</v>
      </c>
      <c r="B585" s="26" t="s">
        <v>212</v>
      </c>
      <c r="C585" s="36" t="s">
        <v>24</v>
      </c>
      <c r="D585" s="26">
        <f>ROUND(Tabla13[[#This Row],[CANTIDAD TOTAL]]/4,0)</f>
        <v>1</v>
      </c>
      <c r="E585" s="26">
        <f>ROUND(Tabla13[[#This Row],[CANTIDAD TOTAL]]/4,0)</f>
        <v>1</v>
      </c>
      <c r="F585" s="26">
        <f>ROUND(Tabla13[[#This Row],[CANTIDAD TOTAL]]/4,0)</f>
        <v>1</v>
      </c>
      <c r="G585" s="26">
        <f>Tabla13[[#This Row],[CANTIDAD TOTAL]]-Tabla13[[#This Row],[PRIMER TRIMESTRE]]-Tabla13[[#This Row],[SEGUNDO TRIMESTRE]]-Tabla13[[#This Row],[TERCER TRIMESTRE]]</f>
        <v>0</v>
      </c>
      <c r="H585" s="26">
        <v>3</v>
      </c>
      <c r="I585" s="27">
        <v>10208</v>
      </c>
      <c r="J585" s="27">
        <f>Tabla13[[#This Row],[CANTIDAD TOTAL]]*Tabla13[[#This Row],[PRECIO UNITARIO ESTIMADO]]</f>
        <v>30624</v>
      </c>
      <c r="K585" s="34"/>
      <c r="L585" s="36"/>
      <c r="M585" s="26" t="s">
        <v>1709</v>
      </c>
      <c r="N585" s="26"/>
      <c r="O585" s="36" t="s">
        <v>1213</v>
      </c>
      <c r="P585" s="65" t="s">
        <v>1206</v>
      </c>
      <c r="Q585" s="79" t="s">
        <v>1237</v>
      </c>
      <c r="R585" s="83">
        <v>575</v>
      </c>
      <c r="U585" s="29" t="s">
        <v>609</v>
      </c>
    </row>
    <row r="586" spans="1:21" x14ac:dyDescent="0.25">
      <c r="A586" s="34" t="s">
        <v>67</v>
      </c>
      <c r="B586" s="26" t="s">
        <v>213</v>
      </c>
      <c r="C586" s="36" t="s">
        <v>24</v>
      </c>
      <c r="D586" s="26">
        <f>ROUND(Tabla13[[#This Row],[CANTIDAD TOTAL]]/4,0)</f>
        <v>1</v>
      </c>
      <c r="E586" s="26">
        <f>ROUND(Tabla13[[#This Row],[CANTIDAD TOTAL]]/4,0)</f>
        <v>1</v>
      </c>
      <c r="F586" s="26">
        <f>ROUND(Tabla13[[#This Row],[CANTIDAD TOTAL]]/4,0)</f>
        <v>1</v>
      </c>
      <c r="G586" s="26">
        <f>Tabla13[[#This Row],[CANTIDAD TOTAL]]-Tabla13[[#This Row],[PRIMER TRIMESTRE]]-Tabla13[[#This Row],[SEGUNDO TRIMESTRE]]-Tabla13[[#This Row],[TERCER TRIMESTRE]]</f>
        <v>0</v>
      </c>
      <c r="H586" s="26">
        <v>3</v>
      </c>
      <c r="I586" s="27">
        <v>10208</v>
      </c>
      <c r="J586" s="27">
        <f>Tabla13[[#This Row],[CANTIDAD TOTAL]]*Tabla13[[#This Row],[PRECIO UNITARIO ESTIMADO]]</f>
        <v>30624</v>
      </c>
      <c r="K586" s="34"/>
      <c r="L586" s="36"/>
      <c r="M586" s="26" t="s">
        <v>1709</v>
      </c>
      <c r="N586" s="26"/>
      <c r="O586" s="36" t="s">
        <v>1213</v>
      </c>
      <c r="P586" s="65" t="s">
        <v>1206</v>
      </c>
      <c r="Q586" s="79" t="s">
        <v>1237</v>
      </c>
      <c r="R586" s="83">
        <v>576</v>
      </c>
      <c r="U586" s="29" t="s">
        <v>610</v>
      </c>
    </row>
    <row r="587" spans="1:21" x14ac:dyDescent="0.25">
      <c r="A587" s="34" t="s">
        <v>67</v>
      </c>
      <c r="B587" s="26" t="s">
        <v>214</v>
      </c>
      <c r="C587" s="36" t="s">
        <v>24</v>
      </c>
      <c r="D587" s="26">
        <f>ROUND(Tabla13[[#This Row],[CANTIDAD TOTAL]]/4,0)</f>
        <v>4</v>
      </c>
      <c r="E587" s="26">
        <f>ROUND(Tabla13[[#This Row],[CANTIDAD TOTAL]]/4,0)</f>
        <v>4</v>
      </c>
      <c r="F587" s="26">
        <f>ROUND(Tabla13[[#This Row],[CANTIDAD TOTAL]]/4,0)</f>
        <v>4</v>
      </c>
      <c r="G587" s="26">
        <f>Tabla13[[#This Row],[CANTIDAD TOTAL]]-Tabla13[[#This Row],[PRIMER TRIMESTRE]]-Tabla13[[#This Row],[SEGUNDO TRIMESTRE]]-Tabla13[[#This Row],[TERCER TRIMESTRE]]</f>
        <v>4</v>
      </c>
      <c r="H587" s="26">
        <v>16</v>
      </c>
      <c r="I587" s="27">
        <v>45</v>
      </c>
      <c r="J587" s="27">
        <f>Tabla13[[#This Row],[CANTIDAD TOTAL]]*Tabla13[[#This Row],[PRECIO UNITARIO ESTIMADO]]</f>
        <v>720</v>
      </c>
      <c r="K587" s="34"/>
      <c r="L587" s="36"/>
      <c r="M587" s="26" t="s">
        <v>1709</v>
      </c>
      <c r="N587" s="26"/>
      <c r="O587" s="36" t="s">
        <v>1213</v>
      </c>
      <c r="P587" s="65" t="s">
        <v>1206</v>
      </c>
      <c r="Q587" s="79" t="s">
        <v>1237</v>
      </c>
      <c r="R587" s="83">
        <v>577</v>
      </c>
      <c r="U587" s="29" t="s">
        <v>611</v>
      </c>
    </row>
    <row r="588" spans="1:21" x14ac:dyDescent="0.25">
      <c r="A588" s="34" t="s">
        <v>67</v>
      </c>
      <c r="B588" s="26" t="s">
        <v>215</v>
      </c>
      <c r="C588" s="36" t="s">
        <v>24</v>
      </c>
      <c r="D588" s="26">
        <f>ROUND(Tabla13[[#This Row],[CANTIDAD TOTAL]]/4,0)</f>
        <v>6</v>
      </c>
      <c r="E588" s="26">
        <f>ROUND(Tabla13[[#This Row],[CANTIDAD TOTAL]]/4,0)</f>
        <v>6</v>
      </c>
      <c r="F588" s="26">
        <f>ROUND(Tabla13[[#This Row],[CANTIDAD TOTAL]]/4,0)</f>
        <v>6</v>
      </c>
      <c r="G588" s="26">
        <f>Tabla13[[#This Row],[CANTIDAD TOTAL]]-Tabla13[[#This Row],[PRIMER TRIMESTRE]]-Tabla13[[#This Row],[SEGUNDO TRIMESTRE]]-Tabla13[[#This Row],[TERCER TRIMESTRE]]</f>
        <v>7</v>
      </c>
      <c r="H588" s="26">
        <v>25</v>
      </c>
      <c r="I588" s="27">
        <v>159</v>
      </c>
      <c r="J588" s="27">
        <f>Tabla13[[#This Row],[CANTIDAD TOTAL]]*Tabla13[[#This Row],[PRECIO UNITARIO ESTIMADO]]</f>
        <v>3975</v>
      </c>
      <c r="K588" s="34"/>
      <c r="L588" s="36"/>
      <c r="M588" s="26" t="s">
        <v>1709</v>
      </c>
      <c r="N588" s="26"/>
      <c r="O588" s="36" t="s">
        <v>1213</v>
      </c>
      <c r="P588" s="65" t="s">
        <v>1206</v>
      </c>
      <c r="Q588" s="79" t="s">
        <v>1237</v>
      </c>
      <c r="R588" s="83">
        <v>578</v>
      </c>
      <c r="U588" s="29" t="s">
        <v>612</v>
      </c>
    </row>
    <row r="589" spans="1:21" x14ac:dyDescent="0.25">
      <c r="A589" s="34" t="s">
        <v>67</v>
      </c>
      <c r="B589" s="26" t="s">
        <v>216</v>
      </c>
      <c r="C589" s="36" t="s">
        <v>24</v>
      </c>
      <c r="D589" s="26">
        <f>ROUND(Tabla13[[#This Row],[CANTIDAD TOTAL]]/4,0)</f>
        <v>1</v>
      </c>
      <c r="E589" s="26">
        <f>ROUND(Tabla13[[#This Row],[CANTIDAD TOTAL]]/4,0)</f>
        <v>1</v>
      </c>
      <c r="F589" s="26">
        <f>ROUND(Tabla13[[#This Row],[CANTIDAD TOTAL]]/4,0)</f>
        <v>1</v>
      </c>
      <c r="G589" s="26">
        <f>Tabla13[[#This Row],[CANTIDAD TOTAL]]-Tabla13[[#This Row],[PRIMER TRIMESTRE]]-Tabla13[[#This Row],[SEGUNDO TRIMESTRE]]-Tabla13[[#This Row],[TERCER TRIMESTRE]]</f>
        <v>2</v>
      </c>
      <c r="H589" s="26">
        <v>5</v>
      </c>
      <c r="I589" s="27">
        <v>214.85</v>
      </c>
      <c r="J589" s="27">
        <f>Tabla13[[#This Row],[CANTIDAD TOTAL]]*Tabla13[[#This Row],[PRECIO UNITARIO ESTIMADO]]</f>
        <v>1074.25</v>
      </c>
      <c r="K589" s="34"/>
      <c r="L589" s="36"/>
      <c r="M589" s="26" t="s">
        <v>1709</v>
      </c>
      <c r="N589" s="26"/>
      <c r="O589" s="36" t="s">
        <v>1213</v>
      </c>
      <c r="P589" s="65" t="s">
        <v>1206</v>
      </c>
      <c r="Q589" s="79" t="s">
        <v>1237</v>
      </c>
      <c r="R589" s="83">
        <v>579</v>
      </c>
      <c r="U589" s="29" t="s">
        <v>613</v>
      </c>
    </row>
    <row r="590" spans="1:21" x14ac:dyDescent="0.25">
      <c r="A590" s="34" t="s">
        <v>67</v>
      </c>
      <c r="B590" s="26" t="s">
        <v>217</v>
      </c>
      <c r="C590" s="36" t="s">
        <v>24</v>
      </c>
      <c r="D590" s="26">
        <f>ROUND(Tabla13[[#This Row],[CANTIDAD TOTAL]]/4,0)</f>
        <v>5</v>
      </c>
      <c r="E590" s="26">
        <f>ROUND(Tabla13[[#This Row],[CANTIDAD TOTAL]]/4,0)</f>
        <v>5</v>
      </c>
      <c r="F590" s="26">
        <f>ROUND(Tabla13[[#This Row],[CANTIDAD TOTAL]]/4,0)</f>
        <v>5</v>
      </c>
      <c r="G590" s="26">
        <f>Tabla13[[#This Row],[CANTIDAD TOTAL]]-Tabla13[[#This Row],[PRIMER TRIMESTRE]]-Tabla13[[#This Row],[SEGUNDO TRIMESTRE]]-Tabla13[[#This Row],[TERCER TRIMESTRE]]</f>
        <v>3</v>
      </c>
      <c r="H590" s="26">
        <v>18</v>
      </c>
      <c r="I590" s="27">
        <v>798.86</v>
      </c>
      <c r="J590" s="27">
        <f>Tabla13[[#This Row],[CANTIDAD TOTAL]]*Tabla13[[#This Row],[PRECIO UNITARIO ESTIMADO]]</f>
        <v>14379.48</v>
      </c>
      <c r="K590" s="34"/>
      <c r="L590" s="36"/>
      <c r="M590" s="26" t="s">
        <v>1709</v>
      </c>
      <c r="N590" s="26"/>
      <c r="O590" s="36" t="s">
        <v>1213</v>
      </c>
      <c r="P590" s="65" t="s">
        <v>1206</v>
      </c>
      <c r="Q590" s="79" t="s">
        <v>1237</v>
      </c>
      <c r="R590" s="83">
        <v>580</v>
      </c>
      <c r="U590" s="29" t="s">
        <v>614</v>
      </c>
    </row>
    <row r="591" spans="1:21" x14ac:dyDescent="0.25">
      <c r="A591" s="34" t="s">
        <v>67</v>
      </c>
      <c r="B591" s="26" t="s">
        <v>218</v>
      </c>
      <c r="C591" s="36" t="s">
        <v>24</v>
      </c>
      <c r="D591" s="26">
        <f>ROUND(Tabla13[[#This Row],[CANTIDAD TOTAL]]/4,0)</f>
        <v>5</v>
      </c>
      <c r="E591" s="26">
        <f>ROUND(Tabla13[[#This Row],[CANTIDAD TOTAL]]/4,0)</f>
        <v>5</v>
      </c>
      <c r="F591" s="26">
        <f>ROUND(Tabla13[[#This Row],[CANTIDAD TOTAL]]/4,0)</f>
        <v>5</v>
      </c>
      <c r="G591" s="26">
        <f>Tabla13[[#This Row],[CANTIDAD TOTAL]]-Tabla13[[#This Row],[PRIMER TRIMESTRE]]-Tabla13[[#This Row],[SEGUNDO TRIMESTRE]]-Tabla13[[#This Row],[TERCER TRIMESTRE]]</f>
        <v>3</v>
      </c>
      <c r="H591" s="26">
        <v>18</v>
      </c>
      <c r="I591" s="27">
        <v>798.86</v>
      </c>
      <c r="J591" s="27">
        <f>Tabla13[[#This Row],[CANTIDAD TOTAL]]*Tabla13[[#This Row],[PRECIO UNITARIO ESTIMADO]]</f>
        <v>14379.48</v>
      </c>
      <c r="K591" s="34"/>
      <c r="L591" s="36"/>
      <c r="M591" s="26" t="s">
        <v>1709</v>
      </c>
      <c r="N591" s="26"/>
      <c r="O591" s="36" t="s">
        <v>1213</v>
      </c>
      <c r="P591" s="65" t="s">
        <v>1206</v>
      </c>
      <c r="Q591" s="79" t="s">
        <v>1237</v>
      </c>
      <c r="R591" s="83">
        <v>581</v>
      </c>
      <c r="U591" s="29" t="s">
        <v>615</v>
      </c>
    </row>
    <row r="592" spans="1:21" x14ac:dyDescent="0.25">
      <c r="A592" s="34" t="s">
        <v>67</v>
      </c>
      <c r="B592" s="26" t="s">
        <v>219</v>
      </c>
      <c r="C592" s="36" t="s">
        <v>24</v>
      </c>
      <c r="D592" s="26">
        <f>ROUND(Tabla13[[#This Row],[CANTIDAD TOTAL]]/4,0)</f>
        <v>5</v>
      </c>
      <c r="E592" s="26">
        <f>ROUND(Tabla13[[#This Row],[CANTIDAD TOTAL]]/4,0)</f>
        <v>5</v>
      </c>
      <c r="F592" s="26">
        <f>ROUND(Tabla13[[#This Row],[CANTIDAD TOTAL]]/4,0)</f>
        <v>5</v>
      </c>
      <c r="G592" s="26">
        <f>Tabla13[[#This Row],[CANTIDAD TOTAL]]-Tabla13[[#This Row],[PRIMER TRIMESTRE]]-Tabla13[[#This Row],[SEGUNDO TRIMESTRE]]-Tabla13[[#This Row],[TERCER TRIMESTRE]]</f>
        <v>3</v>
      </c>
      <c r="H592" s="26">
        <v>18</v>
      </c>
      <c r="I592" s="27">
        <v>798.86</v>
      </c>
      <c r="J592" s="27">
        <f>Tabla13[[#This Row],[CANTIDAD TOTAL]]*Tabla13[[#This Row],[PRECIO UNITARIO ESTIMADO]]</f>
        <v>14379.48</v>
      </c>
      <c r="K592" s="34"/>
      <c r="L592" s="36"/>
      <c r="M592" s="26" t="s">
        <v>1709</v>
      </c>
      <c r="N592" s="26"/>
      <c r="O592" s="36" t="s">
        <v>1213</v>
      </c>
      <c r="P592" s="65" t="s">
        <v>1206</v>
      </c>
      <c r="Q592" s="79" t="s">
        <v>1237</v>
      </c>
      <c r="R592" s="83">
        <v>582</v>
      </c>
      <c r="U592" s="29" t="s">
        <v>616</v>
      </c>
    </row>
    <row r="593" spans="1:21" x14ac:dyDescent="0.25">
      <c r="A593" s="34" t="s">
        <v>67</v>
      </c>
      <c r="B593" s="26" t="s">
        <v>220</v>
      </c>
      <c r="C593" s="36" t="s">
        <v>24</v>
      </c>
      <c r="D593" s="26">
        <f>ROUND(Tabla13[[#This Row],[CANTIDAD TOTAL]]/4,0)</f>
        <v>5</v>
      </c>
      <c r="E593" s="26">
        <f>ROUND(Tabla13[[#This Row],[CANTIDAD TOTAL]]/4,0)</f>
        <v>5</v>
      </c>
      <c r="F593" s="26">
        <f>ROUND(Tabla13[[#This Row],[CANTIDAD TOTAL]]/4,0)</f>
        <v>5</v>
      </c>
      <c r="G593" s="26">
        <f>Tabla13[[#This Row],[CANTIDAD TOTAL]]-Tabla13[[#This Row],[PRIMER TRIMESTRE]]-Tabla13[[#This Row],[SEGUNDO TRIMESTRE]]-Tabla13[[#This Row],[TERCER TRIMESTRE]]</f>
        <v>3</v>
      </c>
      <c r="H593" s="26">
        <v>18</v>
      </c>
      <c r="I593" s="27">
        <v>798.86</v>
      </c>
      <c r="J593" s="27">
        <f>Tabla13[[#This Row],[CANTIDAD TOTAL]]*Tabla13[[#This Row],[PRECIO UNITARIO ESTIMADO]]</f>
        <v>14379.48</v>
      </c>
      <c r="K593" s="34"/>
      <c r="L593" s="36"/>
      <c r="M593" s="26" t="s">
        <v>1709</v>
      </c>
      <c r="N593" s="26"/>
      <c r="O593" s="36" t="s">
        <v>1213</v>
      </c>
      <c r="P593" s="65" t="s">
        <v>1206</v>
      </c>
      <c r="Q593" s="79" t="s">
        <v>1237</v>
      </c>
      <c r="R593" s="83">
        <v>583</v>
      </c>
      <c r="U593" s="29" t="s">
        <v>617</v>
      </c>
    </row>
    <row r="594" spans="1:21" x14ac:dyDescent="0.25">
      <c r="A594" s="34" t="s">
        <v>67</v>
      </c>
      <c r="B594" s="26" t="s">
        <v>221</v>
      </c>
      <c r="C594" s="36" t="s">
        <v>24</v>
      </c>
      <c r="D594" s="26">
        <v>1</v>
      </c>
      <c r="E594" s="26">
        <f>ROUND(Tabla13[[#This Row],[CANTIDAD TOTAL]]/4,0)</f>
        <v>0</v>
      </c>
      <c r="F594" s="26">
        <f>ROUND(Tabla13[[#This Row],[CANTIDAD TOTAL]]/4,0)</f>
        <v>0</v>
      </c>
      <c r="G594" s="26">
        <f>Tabla13[[#This Row],[CANTIDAD TOTAL]]-Tabla13[[#This Row],[PRIMER TRIMESTRE]]-Tabla13[[#This Row],[SEGUNDO TRIMESTRE]]-Tabla13[[#This Row],[TERCER TRIMESTRE]]</f>
        <v>0</v>
      </c>
      <c r="H594" s="26">
        <v>1</v>
      </c>
      <c r="I594" s="27">
        <v>119.29</v>
      </c>
      <c r="J594" s="27">
        <f>Tabla13[[#This Row],[CANTIDAD TOTAL]]*Tabla13[[#This Row],[PRECIO UNITARIO ESTIMADO]]</f>
        <v>119.29</v>
      </c>
      <c r="K594" s="34"/>
      <c r="L594" s="36"/>
      <c r="M594" s="26" t="s">
        <v>1709</v>
      </c>
      <c r="N594" s="26"/>
      <c r="O594" s="36" t="s">
        <v>1213</v>
      </c>
      <c r="P594" s="65" t="s">
        <v>1206</v>
      </c>
      <c r="Q594" s="79" t="s">
        <v>1237</v>
      </c>
      <c r="R594" s="83">
        <v>584</v>
      </c>
      <c r="U594" s="29" t="s">
        <v>618</v>
      </c>
    </row>
    <row r="595" spans="1:21" x14ac:dyDescent="0.25">
      <c r="A595" s="34" t="s">
        <v>67</v>
      </c>
      <c r="B595" s="26" t="s">
        <v>222</v>
      </c>
      <c r="C595" s="36" t="s">
        <v>24</v>
      </c>
      <c r="D595" s="26">
        <f>ROUND(Tabla13[[#This Row],[CANTIDAD TOTAL]]/4,0)</f>
        <v>6</v>
      </c>
      <c r="E595" s="26">
        <f>ROUND(Tabla13[[#This Row],[CANTIDAD TOTAL]]/4,0)</f>
        <v>6</v>
      </c>
      <c r="F595" s="26">
        <f>ROUND(Tabla13[[#This Row],[CANTIDAD TOTAL]]/4,0)</f>
        <v>6</v>
      </c>
      <c r="G595" s="26">
        <f>Tabla13[[#This Row],[CANTIDAD TOTAL]]-Tabla13[[#This Row],[PRIMER TRIMESTRE]]-Tabla13[[#This Row],[SEGUNDO TRIMESTRE]]-Tabla13[[#This Row],[TERCER TRIMESTRE]]</f>
        <v>4</v>
      </c>
      <c r="H595" s="26">
        <v>22</v>
      </c>
      <c r="I595" s="27">
        <v>8669.84</v>
      </c>
      <c r="J595" s="27">
        <f>Tabla13[[#This Row],[CANTIDAD TOTAL]]*Tabla13[[#This Row],[PRECIO UNITARIO ESTIMADO]]</f>
        <v>190736.48</v>
      </c>
      <c r="K595" s="34"/>
      <c r="L595" s="36"/>
      <c r="M595" s="26" t="s">
        <v>1709</v>
      </c>
      <c r="N595" s="26"/>
      <c r="O595" s="36" t="s">
        <v>1213</v>
      </c>
      <c r="P595" s="65" t="s">
        <v>1206</v>
      </c>
      <c r="Q595" s="79" t="s">
        <v>1237</v>
      </c>
      <c r="R595" s="83">
        <v>585</v>
      </c>
      <c r="U595" s="29" t="s">
        <v>619</v>
      </c>
    </row>
    <row r="596" spans="1:21" x14ac:dyDescent="0.25">
      <c r="A596" s="34" t="s">
        <v>67</v>
      </c>
      <c r="B596" s="26" t="s">
        <v>223</v>
      </c>
      <c r="C596" s="36" t="s">
        <v>24</v>
      </c>
      <c r="D596" s="26">
        <f>ROUND(Tabla13[[#This Row],[CANTIDAD TOTAL]]/4,0)</f>
        <v>2</v>
      </c>
      <c r="E596" s="26">
        <f>ROUND(Tabla13[[#This Row],[CANTIDAD TOTAL]]/4,0)</f>
        <v>2</v>
      </c>
      <c r="F596" s="26">
        <f>ROUND(Tabla13[[#This Row],[CANTIDAD TOTAL]]/4,0)</f>
        <v>2</v>
      </c>
      <c r="G596" s="26">
        <f>Tabla13[[#This Row],[CANTIDAD TOTAL]]-Tabla13[[#This Row],[PRIMER TRIMESTRE]]-Tabla13[[#This Row],[SEGUNDO TRIMESTRE]]-Tabla13[[#This Row],[TERCER TRIMESTRE]]</f>
        <v>2</v>
      </c>
      <c r="H596" s="26">
        <v>8</v>
      </c>
      <c r="I596" s="27">
        <v>4030.88</v>
      </c>
      <c r="J596" s="27">
        <f>Tabla13[[#This Row],[CANTIDAD TOTAL]]*Tabla13[[#This Row],[PRECIO UNITARIO ESTIMADO]]</f>
        <v>32247.040000000001</v>
      </c>
      <c r="K596" s="34"/>
      <c r="L596" s="36"/>
      <c r="M596" s="26" t="s">
        <v>1709</v>
      </c>
      <c r="N596" s="26"/>
      <c r="O596" s="36" t="s">
        <v>1213</v>
      </c>
      <c r="P596" s="65" t="s">
        <v>1206</v>
      </c>
      <c r="Q596" s="79" t="s">
        <v>1237</v>
      </c>
      <c r="R596" s="83">
        <v>586</v>
      </c>
      <c r="U596" s="29" t="s">
        <v>620</v>
      </c>
    </row>
    <row r="597" spans="1:21" x14ac:dyDescent="0.25">
      <c r="A597" s="34" t="s">
        <v>67</v>
      </c>
      <c r="B597" s="26" t="s">
        <v>224</v>
      </c>
      <c r="C597" s="36" t="s">
        <v>24</v>
      </c>
      <c r="D597" s="26">
        <f>ROUND(Tabla13[[#This Row],[CANTIDAD TOTAL]]/4,0)</f>
        <v>2</v>
      </c>
      <c r="E597" s="26">
        <f>ROUND(Tabla13[[#This Row],[CANTIDAD TOTAL]]/4,0)</f>
        <v>2</v>
      </c>
      <c r="F597" s="26">
        <f>ROUND(Tabla13[[#This Row],[CANTIDAD TOTAL]]/4,0)</f>
        <v>2</v>
      </c>
      <c r="G597" s="26">
        <f>Tabla13[[#This Row],[CANTIDAD TOTAL]]-Tabla13[[#This Row],[PRIMER TRIMESTRE]]-Tabla13[[#This Row],[SEGUNDO TRIMESTRE]]-Tabla13[[#This Row],[TERCER TRIMESTRE]]</f>
        <v>0</v>
      </c>
      <c r="H597" s="26">
        <v>6</v>
      </c>
      <c r="I597" s="27">
        <v>4838</v>
      </c>
      <c r="J597" s="27">
        <f>Tabla13[[#This Row],[CANTIDAD TOTAL]]*Tabla13[[#This Row],[PRECIO UNITARIO ESTIMADO]]</f>
        <v>29028</v>
      </c>
      <c r="K597" s="34"/>
      <c r="L597" s="36"/>
      <c r="M597" s="26" t="s">
        <v>1709</v>
      </c>
      <c r="N597" s="26"/>
      <c r="O597" s="36" t="s">
        <v>1213</v>
      </c>
      <c r="P597" s="65" t="s">
        <v>1206</v>
      </c>
      <c r="Q597" s="79" t="s">
        <v>1237</v>
      </c>
      <c r="R597" s="83">
        <v>587</v>
      </c>
      <c r="U597" s="29" t="s">
        <v>621</v>
      </c>
    </row>
    <row r="598" spans="1:21" x14ac:dyDescent="0.25">
      <c r="A598" s="34" t="s">
        <v>67</v>
      </c>
      <c r="B598" s="26" t="s">
        <v>225</v>
      </c>
      <c r="C598" s="36" t="s">
        <v>24</v>
      </c>
      <c r="D598" s="26">
        <f>ROUND(Tabla13[[#This Row],[CANTIDAD TOTAL]]/4,0)</f>
        <v>1</v>
      </c>
      <c r="E598" s="26">
        <f>ROUND(Tabla13[[#This Row],[CANTIDAD TOTAL]]/4,0)</f>
        <v>1</v>
      </c>
      <c r="F598" s="26">
        <f>ROUND(Tabla13[[#This Row],[CANTIDAD TOTAL]]/4,0)</f>
        <v>1</v>
      </c>
      <c r="G598" s="26">
        <f>Tabla13[[#This Row],[CANTIDAD TOTAL]]-Tabla13[[#This Row],[PRIMER TRIMESTRE]]-Tabla13[[#This Row],[SEGUNDO TRIMESTRE]]-Tabla13[[#This Row],[TERCER TRIMESTRE]]</f>
        <v>2</v>
      </c>
      <c r="H598" s="26">
        <v>5</v>
      </c>
      <c r="I598" s="27">
        <v>4838</v>
      </c>
      <c r="J598" s="27">
        <f>Tabla13[[#This Row],[CANTIDAD TOTAL]]*Tabla13[[#This Row],[PRECIO UNITARIO ESTIMADO]]</f>
        <v>24190</v>
      </c>
      <c r="K598" s="34"/>
      <c r="L598" s="36"/>
      <c r="M598" s="26" t="s">
        <v>1709</v>
      </c>
      <c r="N598" s="26"/>
      <c r="O598" s="36" t="s">
        <v>1213</v>
      </c>
      <c r="P598" s="65" t="s">
        <v>1206</v>
      </c>
      <c r="Q598" s="79" t="s">
        <v>1237</v>
      </c>
      <c r="R598" s="83">
        <v>588</v>
      </c>
      <c r="U598" s="29" t="s">
        <v>622</v>
      </c>
    </row>
    <row r="599" spans="1:21" x14ac:dyDescent="0.25">
      <c r="A599" s="34" t="s">
        <v>67</v>
      </c>
      <c r="B599" s="26" t="s">
        <v>226</v>
      </c>
      <c r="C599" s="36" t="s">
        <v>24</v>
      </c>
      <c r="D599" s="26">
        <f>ROUND(Tabla13[[#This Row],[CANTIDAD TOTAL]]/4,0)</f>
        <v>1</v>
      </c>
      <c r="E599" s="26">
        <f>ROUND(Tabla13[[#This Row],[CANTIDAD TOTAL]]/4,0)</f>
        <v>1</v>
      </c>
      <c r="F599" s="26">
        <f>ROUND(Tabla13[[#This Row],[CANTIDAD TOTAL]]/4,0)</f>
        <v>1</v>
      </c>
      <c r="G599" s="26">
        <f>Tabla13[[#This Row],[CANTIDAD TOTAL]]-Tabla13[[#This Row],[PRIMER TRIMESTRE]]-Tabla13[[#This Row],[SEGUNDO TRIMESTRE]]-Tabla13[[#This Row],[TERCER TRIMESTRE]]</f>
        <v>1</v>
      </c>
      <c r="H599" s="26">
        <v>4</v>
      </c>
      <c r="I599" s="27">
        <v>4838</v>
      </c>
      <c r="J599" s="27">
        <f>Tabla13[[#This Row],[CANTIDAD TOTAL]]*Tabla13[[#This Row],[PRECIO UNITARIO ESTIMADO]]</f>
        <v>19352</v>
      </c>
      <c r="K599" s="34"/>
      <c r="L599" s="36"/>
      <c r="M599" s="26" t="s">
        <v>1709</v>
      </c>
      <c r="N599" s="26"/>
      <c r="O599" s="36" t="s">
        <v>1213</v>
      </c>
      <c r="P599" s="65" t="s">
        <v>1206</v>
      </c>
      <c r="Q599" s="79" t="s">
        <v>1237</v>
      </c>
      <c r="R599" s="83">
        <v>589</v>
      </c>
      <c r="U599" s="29" t="s">
        <v>623</v>
      </c>
    </row>
    <row r="600" spans="1:21" x14ac:dyDescent="0.25">
      <c r="A600" s="34" t="s">
        <v>67</v>
      </c>
      <c r="B600" s="26" t="s">
        <v>227</v>
      </c>
      <c r="C600" s="36" t="s">
        <v>244</v>
      </c>
      <c r="D600" s="26">
        <f>ROUND(Tabla13[[#This Row],[CANTIDAD TOTAL]]/4,0)</f>
        <v>1</v>
      </c>
      <c r="E600" s="26">
        <f>ROUND(Tabla13[[#This Row],[CANTIDAD TOTAL]]/4,0)</f>
        <v>1</v>
      </c>
      <c r="F600" s="26">
        <f>ROUND(Tabla13[[#This Row],[CANTIDAD TOTAL]]/4,0)</f>
        <v>1</v>
      </c>
      <c r="G600" s="26">
        <f>Tabla13[[#This Row],[CANTIDAD TOTAL]]-Tabla13[[#This Row],[PRIMER TRIMESTRE]]-Tabla13[[#This Row],[SEGUNDO TRIMESTRE]]-Tabla13[[#This Row],[TERCER TRIMESTRE]]</f>
        <v>1</v>
      </c>
      <c r="H600" s="26">
        <v>4</v>
      </c>
      <c r="I600" s="27">
        <v>35.96</v>
      </c>
      <c r="J600" s="27">
        <f>Tabla13[[#This Row],[CANTIDAD TOTAL]]*Tabla13[[#This Row],[PRECIO UNITARIO ESTIMADO]]</f>
        <v>143.84</v>
      </c>
      <c r="K600" s="34"/>
      <c r="L600" s="36"/>
      <c r="M600" s="26" t="s">
        <v>1709</v>
      </c>
      <c r="N600" s="26"/>
      <c r="O600" s="36" t="s">
        <v>1213</v>
      </c>
      <c r="P600" s="65" t="s">
        <v>1206</v>
      </c>
      <c r="Q600" s="79" t="s">
        <v>1237</v>
      </c>
      <c r="R600" s="83">
        <v>590</v>
      </c>
      <c r="U600" s="29" t="s">
        <v>624</v>
      </c>
    </row>
    <row r="601" spans="1:21" x14ac:dyDescent="0.25">
      <c r="A601" s="34" t="s">
        <v>67</v>
      </c>
      <c r="B601" s="26" t="s">
        <v>228</v>
      </c>
      <c r="C601" s="36" t="s">
        <v>244</v>
      </c>
      <c r="D601" s="26">
        <f>ROUND(Tabla13[[#This Row],[CANTIDAD TOTAL]]/4,0)</f>
        <v>1</v>
      </c>
      <c r="E601" s="26">
        <f>ROUND(Tabla13[[#This Row],[CANTIDAD TOTAL]]/4,0)</f>
        <v>1</v>
      </c>
      <c r="F601" s="26">
        <f>ROUND(Tabla13[[#This Row],[CANTIDAD TOTAL]]/4,0)</f>
        <v>1</v>
      </c>
      <c r="G601" s="26">
        <f>Tabla13[[#This Row],[CANTIDAD TOTAL]]-Tabla13[[#This Row],[PRIMER TRIMESTRE]]-Tabla13[[#This Row],[SEGUNDO TRIMESTRE]]-Tabla13[[#This Row],[TERCER TRIMESTRE]]</f>
        <v>1</v>
      </c>
      <c r="H601" s="26">
        <v>4</v>
      </c>
      <c r="I601" s="27">
        <v>92.8</v>
      </c>
      <c r="J601" s="27">
        <f>Tabla13[[#This Row],[CANTIDAD TOTAL]]*Tabla13[[#This Row],[PRECIO UNITARIO ESTIMADO]]</f>
        <v>371.2</v>
      </c>
      <c r="K601" s="34"/>
      <c r="L601" s="36"/>
      <c r="M601" s="26" t="s">
        <v>1709</v>
      </c>
      <c r="N601" s="26"/>
      <c r="O601" s="36" t="s">
        <v>1213</v>
      </c>
      <c r="P601" s="65" t="s">
        <v>1206</v>
      </c>
      <c r="Q601" s="79" t="s">
        <v>1237</v>
      </c>
      <c r="R601" s="83">
        <v>591</v>
      </c>
      <c r="U601" s="29" t="s">
        <v>625</v>
      </c>
    </row>
    <row r="602" spans="1:21" x14ac:dyDescent="0.25">
      <c r="A602" s="34" t="s">
        <v>67</v>
      </c>
      <c r="B602" s="26" t="s">
        <v>229</v>
      </c>
      <c r="C602" s="36" t="s">
        <v>24</v>
      </c>
      <c r="D602" s="26">
        <f>ROUND(Tabla13[[#This Row],[CANTIDAD TOTAL]]/4,0)</f>
        <v>1</v>
      </c>
      <c r="E602" s="26">
        <f>ROUND(Tabla13[[#This Row],[CANTIDAD TOTAL]]/4,0)</f>
        <v>1</v>
      </c>
      <c r="F602" s="26">
        <f>ROUND(Tabla13[[#This Row],[CANTIDAD TOTAL]]/4,0)</f>
        <v>1</v>
      </c>
      <c r="G602" s="26">
        <f>Tabla13[[#This Row],[CANTIDAD TOTAL]]-Tabla13[[#This Row],[PRIMER TRIMESTRE]]-Tabla13[[#This Row],[SEGUNDO TRIMESTRE]]-Tabla13[[#This Row],[TERCER TRIMESTRE]]</f>
        <v>-1</v>
      </c>
      <c r="H602" s="26">
        <v>2</v>
      </c>
      <c r="I602" s="27">
        <v>1298</v>
      </c>
      <c r="J602" s="27">
        <f>Tabla13[[#This Row],[CANTIDAD TOTAL]]*Tabla13[[#This Row],[PRECIO UNITARIO ESTIMADO]]</f>
        <v>2596</v>
      </c>
      <c r="K602" s="34"/>
      <c r="L602" s="36"/>
      <c r="M602" s="26" t="s">
        <v>1709</v>
      </c>
      <c r="N602" s="26"/>
      <c r="O602" s="36" t="s">
        <v>1213</v>
      </c>
      <c r="P602" s="65" t="s">
        <v>1206</v>
      </c>
      <c r="Q602" s="79" t="s">
        <v>1237</v>
      </c>
      <c r="R602" s="83">
        <v>592</v>
      </c>
      <c r="U602" s="29" t="s">
        <v>626</v>
      </c>
    </row>
    <row r="603" spans="1:21" x14ac:dyDescent="0.25">
      <c r="A603" s="34" t="s">
        <v>67</v>
      </c>
      <c r="B603" s="26" t="s">
        <v>230</v>
      </c>
      <c r="C603" s="36" t="s">
        <v>24</v>
      </c>
      <c r="D603" s="26">
        <f>ROUND(Tabla13[[#This Row],[CANTIDAD TOTAL]]/4,0)</f>
        <v>12</v>
      </c>
      <c r="E603" s="26">
        <f>ROUND(Tabla13[[#This Row],[CANTIDAD TOTAL]]/4,0)</f>
        <v>12</v>
      </c>
      <c r="F603" s="26">
        <f>ROUND(Tabla13[[#This Row],[CANTIDAD TOTAL]]/4,0)</f>
        <v>12</v>
      </c>
      <c r="G603" s="26">
        <f>Tabla13[[#This Row],[CANTIDAD TOTAL]]-Tabla13[[#This Row],[PRIMER TRIMESTRE]]-Tabla13[[#This Row],[SEGUNDO TRIMESTRE]]-Tabla13[[#This Row],[TERCER TRIMESTRE]]</f>
        <v>13</v>
      </c>
      <c r="H603" s="26">
        <v>49</v>
      </c>
      <c r="I603" s="27">
        <v>920.4</v>
      </c>
      <c r="J603" s="27">
        <f>Tabla13[[#This Row],[CANTIDAD TOTAL]]*Tabla13[[#This Row],[PRECIO UNITARIO ESTIMADO]]</f>
        <v>45099.6</v>
      </c>
      <c r="K603" s="34"/>
      <c r="L603" s="36"/>
      <c r="M603" s="26" t="s">
        <v>1709</v>
      </c>
      <c r="N603" s="26"/>
      <c r="O603" s="36" t="s">
        <v>1213</v>
      </c>
      <c r="P603" s="65" t="s">
        <v>1206</v>
      </c>
      <c r="Q603" s="79" t="s">
        <v>1237</v>
      </c>
      <c r="R603" s="83">
        <v>593</v>
      </c>
      <c r="U603" s="29" t="s">
        <v>493</v>
      </c>
    </row>
    <row r="604" spans="1:21" x14ac:dyDescent="0.25">
      <c r="A604" s="34" t="s">
        <v>67</v>
      </c>
      <c r="B604" s="26" t="s">
        <v>231</v>
      </c>
      <c r="C604" s="36" t="s">
        <v>24</v>
      </c>
      <c r="D604" s="26">
        <f>ROUND(Tabla13[[#This Row],[CANTIDAD TOTAL]]/4,0)</f>
        <v>4</v>
      </c>
      <c r="E604" s="26">
        <f>ROUND(Tabla13[[#This Row],[CANTIDAD TOTAL]]/4,0)</f>
        <v>4</v>
      </c>
      <c r="F604" s="26">
        <f>ROUND(Tabla13[[#This Row],[CANTIDAD TOTAL]]/4,0)</f>
        <v>4</v>
      </c>
      <c r="G604" s="26">
        <f>Tabla13[[#This Row],[CANTIDAD TOTAL]]-Tabla13[[#This Row],[PRIMER TRIMESTRE]]-Tabla13[[#This Row],[SEGUNDO TRIMESTRE]]-Tabla13[[#This Row],[TERCER TRIMESTRE]]</f>
        <v>2</v>
      </c>
      <c r="H604" s="26">
        <v>14</v>
      </c>
      <c r="I604" s="27">
        <v>5725.17</v>
      </c>
      <c r="J604" s="27">
        <f>Tabla13[[#This Row],[CANTIDAD TOTAL]]*Tabla13[[#This Row],[PRECIO UNITARIO ESTIMADO]]</f>
        <v>80152.38</v>
      </c>
      <c r="K604" s="34"/>
      <c r="L604" s="36"/>
      <c r="M604" s="26" t="s">
        <v>1709</v>
      </c>
      <c r="N604" s="26"/>
      <c r="O604" s="36" t="s">
        <v>1213</v>
      </c>
      <c r="P604" s="65" t="s">
        <v>1206</v>
      </c>
      <c r="Q604" s="79" t="s">
        <v>1237</v>
      </c>
      <c r="R604" s="83">
        <v>594</v>
      </c>
      <c r="U604" s="29" t="s">
        <v>627</v>
      </c>
    </row>
    <row r="605" spans="1:21" x14ac:dyDescent="0.25">
      <c r="A605" s="34" t="s">
        <v>67</v>
      </c>
      <c r="B605" s="26" t="s">
        <v>232</v>
      </c>
      <c r="C605" s="36" t="s">
        <v>24</v>
      </c>
      <c r="D605" s="26">
        <f>ROUND(Tabla13[[#This Row],[CANTIDAD TOTAL]]/4,0)</f>
        <v>2</v>
      </c>
      <c r="E605" s="26">
        <f>ROUND(Tabla13[[#This Row],[CANTIDAD TOTAL]]/4,0)</f>
        <v>2</v>
      </c>
      <c r="F605" s="26">
        <f>ROUND(Tabla13[[#This Row],[CANTIDAD TOTAL]]/4,0)</f>
        <v>2</v>
      </c>
      <c r="G605" s="26">
        <f>Tabla13[[#This Row],[CANTIDAD TOTAL]]-Tabla13[[#This Row],[PRIMER TRIMESTRE]]-Tabla13[[#This Row],[SEGUNDO TRIMESTRE]]-Tabla13[[#This Row],[TERCER TRIMESTRE]]</f>
        <v>2</v>
      </c>
      <c r="H605" s="26">
        <v>8</v>
      </c>
      <c r="I605" s="27">
        <v>8006.3</v>
      </c>
      <c r="J605" s="27">
        <f>Tabla13[[#This Row],[CANTIDAD TOTAL]]*Tabla13[[#This Row],[PRECIO UNITARIO ESTIMADO]]</f>
        <v>64050.400000000001</v>
      </c>
      <c r="K605" s="34"/>
      <c r="L605" s="36"/>
      <c r="M605" s="26" t="s">
        <v>1709</v>
      </c>
      <c r="N605" s="26"/>
      <c r="O605" s="36" t="s">
        <v>1213</v>
      </c>
      <c r="P605" s="65" t="s">
        <v>1206</v>
      </c>
      <c r="Q605" s="79" t="s">
        <v>1237</v>
      </c>
      <c r="R605" s="83">
        <v>595</v>
      </c>
      <c r="U605" s="29" t="s">
        <v>501</v>
      </c>
    </row>
    <row r="606" spans="1:21" x14ac:dyDescent="0.25">
      <c r="A606" s="34" t="s">
        <v>67</v>
      </c>
      <c r="B606" s="26" t="s">
        <v>233</v>
      </c>
      <c r="C606" s="36" t="s">
        <v>24</v>
      </c>
      <c r="D606" s="26">
        <f>ROUND(Tabla13[[#This Row],[CANTIDAD TOTAL]]/4,0)</f>
        <v>13</v>
      </c>
      <c r="E606" s="26">
        <f>ROUND(Tabla13[[#This Row],[CANTIDAD TOTAL]]/4,0)</f>
        <v>13</v>
      </c>
      <c r="F606" s="26">
        <f>ROUND(Tabla13[[#This Row],[CANTIDAD TOTAL]]/4,0)</f>
        <v>13</v>
      </c>
      <c r="G606" s="26">
        <f>Tabla13[[#This Row],[CANTIDAD TOTAL]]-Tabla13[[#This Row],[PRIMER TRIMESTRE]]-Tabla13[[#This Row],[SEGUNDO TRIMESTRE]]-Tabla13[[#This Row],[TERCER TRIMESTRE]]</f>
        <v>11</v>
      </c>
      <c r="H606" s="26">
        <v>50</v>
      </c>
      <c r="I606" s="27">
        <v>536.9</v>
      </c>
      <c r="J606" s="27">
        <f>Tabla13[[#This Row],[CANTIDAD TOTAL]]*Tabla13[[#This Row],[PRECIO UNITARIO ESTIMADO]]</f>
        <v>26845</v>
      </c>
      <c r="K606" s="34"/>
      <c r="L606" s="36"/>
      <c r="M606" s="26" t="s">
        <v>1709</v>
      </c>
      <c r="N606" s="26"/>
      <c r="O606" s="36" t="s">
        <v>1213</v>
      </c>
      <c r="P606" s="65" t="s">
        <v>1206</v>
      </c>
      <c r="Q606" s="79" t="s">
        <v>1237</v>
      </c>
      <c r="R606" s="83">
        <v>596</v>
      </c>
      <c r="U606" s="29" t="s">
        <v>511</v>
      </c>
    </row>
    <row r="607" spans="1:21" x14ac:dyDescent="0.25">
      <c r="A607" s="34" t="s">
        <v>67</v>
      </c>
      <c r="B607" s="26" t="s">
        <v>234</v>
      </c>
      <c r="C607" s="36" t="s">
        <v>24</v>
      </c>
      <c r="D607" s="26">
        <f>ROUND(Tabla13[[#This Row],[CANTIDAD TOTAL]]/4,0)</f>
        <v>1</v>
      </c>
      <c r="E607" s="26">
        <f>ROUND(Tabla13[[#This Row],[CANTIDAD TOTAL]]/4,0)</f>
        <v>1</v>
      </c>
      <c r="F607" s="26">
        <f>ROUND(Tabla13[[#This Row],[CANTIDAD TOTAL]]/4,0)</f>
        <v>1</v>
      </c>
      <c r="G607" s="26">
        <f>Tabla13[[#This Row],[CANTIDAD TOTAL]]-Tabla13[[#This Row],[PRIMER TRIMESTRE]]-Tabla13[[#This Row],[SEGUNDO TRIMESTRE]]-Tabla13[[#This Row],[TERCER TRIMESTRE]]</f>
        <v>-1</v>
      </c>
      <c r="H607" s="26">
        <v>2</v>
      </c>
      <c r="I607" s="27">
        <v>638</v>
      </c>
      <c r="J607" s="27">
        <f>Tabla13[[#This Row],[CANTIDAD TOTAL]]*Tabla13[[#This Row],[PRECIO UNITARIO ESTIMADO]]</f>
        <v>1276</v>
      </c>
      <c r="K607" s="34"/>
      <c r="L607" s="36"/>
      <c r="M607" s="26" t="s">
        <v>1709</v>
      </c>
      <c r="N607" s="26"/>
      <c r="O607" s="36" t="s">
        <v>1213</v>
      </c>
      <c r="P607" s="65" t="s">
        <v>1206</v>
      </c>
      <c r="Q607" s="79" t="s">
        <v>1237</v>
      </c>
      <c r="R607" s="83">
        <v>597</v>
      </c>
      <c r="U607" s="29" t="s">
        <v>628</v>
      </c>
    </row>
    <row r="608" spans="1:21" x14ac:dyDescent="0.25">
      <c r="A608" s="34" t="s">
        <v>67</v>
      </c>
      <c r="B608" s="26" t="s">
        <v>235</v>
      </c>
      <c r="C608" s="36" t="s">
        <v>24</v>
      </c>
      <c r="D608" s="26">
        <f>ROUND(Tabla13[[#This Row],[CANTIDAD TOTAL]]/4,0)</f>
        <v>126</v>
      </c>
      <c r="E608" s="26">
        <f>ROUND(Tabla13[[#This Row],[CANTIDAD TOTAL]]/4,0)</f>
        <v>126</v>
      </c>
      <c r="F608" s="26">
        <f>ROUND(Tabla13[[#This Row],[CANTIDAD TOTAL]]/4,0)</f>
        <v>126</v>
      </c>
      <c r="G608" s="26">
        <f>Tabla13[[#This Row],[CANTIDAD TOTAL]]-Tabla13[[#This Row],[PRIMER TRIMESTRE]]-Tabla13[[#This Row],[SEGUNDO TRIMESTRE]]-Tabla13[[#This Row],[TERCER TRIMESTRE]]</f>
        <v>124</v>
      </c>
      <c r="H608" s="26">
        <v>502</v>
      </c>
      <c r="I608" s="27">
        <v>129.80000000000001</v>
      </c>
      <c r="J608" s="27">
        <f>Tabla13[[#This Row],[CANTIDAD TOTAL]]*Tabla13[[#This Row],[PRECIO UNITARIO ESTIMADO]]</f>
        <v>65159.600000000006</v>
      </c>
      <c r="K608" s="34"/>
      <c r="L608" s="36"/>
      <c r="M608" s="26" t="s">
        <v>1709</v>
      </c>
      <c r="N608" s="26"/>
      <c r="O608" s="36" t="s">
        <v>1213</v>
      </c>
      <c r="P608" s="65" t="s">
        <v>1206</v>
      </c>
      <c r="Q608" s="79" t="s">
        <v>1237</v>
      </c>
      <c r="R608" s="83">
        <v>598</v>
      </c>
      <c r="U608" s="29" t="s">
        <v>629</v>
      </c>
    </row>
    <row r="609" spans="1:21" x14ac:dyDescent="0.25">
      <c r="A609" s="34" t="s">
        <v>67</v>
      </c>
      <c r="B609" s="26" t="s">
        <v>236</v>
      </c>
      <c r="C609" s="36" t="s">
        <v>24</v>
      </c>
      <c r="D609" s="26">
        <f>ROUND(Tabla13[[#This Row],[CANTIDAD TOTAL]]/4,0)</f>
        <v>6</v>
      </c>
      <c r="E609" s="26">
        <f>ROUND(Tabla13[[#This Row],[CANTIDAD TOTAL]]/4,0)</f>
        <v>6</v>
      </c>
      <c r="F609" s="26">
        <f>ROUND(Tabla13[[#This Row],[CANTIDAD TOTAL]]/4,0)</f>
        <v>6</v>
      </c>
      <c r="G609" s="26">
        <f>Tabla13[[#This Row],[CANTIDAD TOTAL]]-Tabla13[[#This Row],[PRIMER TRIMESTRE]]-Tabla13[[#This Row],[SEGUNDO TRIMESTRE]]-Tabla13[[#This Row],[TERCER TRIMESTRE]]</f>
        <v>7</v>
      </c>
      <c r="H609" s="26">
        <v>25</v>
      </c>
      <c r="I609" s="27">
        <v>417.6</v>
      </c>
      <c r="J609" s="27">
        <f>Tabla13[[#This Row],[CANTIDAD TOTAL]]*Tabla13[[#This Row],[PRECIO UNITARIO ESTIMADO]]</f>
        <v>10440</v>
      </c>
      <c r="K609" s="34"/>
      <c r="L609" s="36"/>
      <c r="M609" s="26" t="s">
        <v>1709</v>
      </c>
      <c r="N609" s="26"/>
      <c r="O609" s="36" t="s">
        <v>1213</v>
      </c>
      <c r="P609" s="65" t="s">
        <v>1206</v>
      </c>
      <c r="Q609" s="79" t="s">
        <v>1237</v>
      </c>
      <c r="R609" s="83">
        <v>599</v>
      </c>
      <c r="U609" s="29" t="s">
        <v>47</v>
      </c>
    </row>
    <row r="610" spans="1:21" x14ac:dyDescent="0.25">
      <c r="A610" s="34" t="s">
        <v>67</v>
      </c>
      <c r="B610" s="26" t="s">
        <v>237</v>
      </c>
      <c r="C610" s="36" t="s">
        <v>24</v>
      </c>
      <c r="D610" s="26">
        <f>ROUND(Tabla13[[#This Row],[CANTIDAD TOTAL]]/4,0)</f>
        <v>14</v>
      </c>
      <c r="E610" s="26">
        <f>ROUND(Tabla13[[#This Row],[CANTIDAD TOTAL]]/4,0)</f>
        <v>14</v>
      </c>
      <c r="F610" s="26">
        <f>ROUND(Tabla13[[#This Row],[CANTIDAD TOTAL]]/4,0)</f>
        <v>14</v>
      </c>
      <c r="G610" s="26">
        <f>Tabla13[[#This Row],[CANTIDAD TOTAL]]-Tabla13[[#This Row],[PRIMER TRIMESTRE]]-Tabla13[[#This Row],[SEGUNDO TRIMESTRE]]-Tabla13[[#This Row],[TERCER TRIMESTRE]]</f>
        <v>12</v>
      </c>
      <c r="H610" s="26">
        <v>54</v>
      </c>
      <c r="I610" s="27">
        <v>5900</v>
      </c>
      <c r="J610" s="27">
        <f>Tabla13[[#This Row],[CANTIDAD TOTAL]]*Tabla13[[#This Row],[PRECIO UNITARIO ESTIMADO]]</f>
        <v>318600</v>
      </c>
      <c r="K610" s="34"/>
      <c r="L610" s="36"/>
      <c r="M610" s="26" t="s">
        <v>1709</v>
      </c>
      <c r="N610" s="26"/>
      <c r="O610" s="36" t="s">
        <v>1213</v>
      </c>
      <c r="P610" s="65" t="s">
        <v>1206</v>
      </c>
      <c r="Q610" s="79" t="s">
        <v>1237</v>
      </c>
      <c r="R610" s="83">
        <v>600</v>
      </c>
      <c r="U610" s="29" t="s">
        <v>630</v>
      </c>
    </row>
    <row r="611" spans="1:21" x14ac:dyDescent="0.25">
      <c r="A611" s="34" t="s">
        <v>67</v>
      </c>
      <c r="B611" s="26" t="s">
        <v>238</v>
      </c>
      <c r="C611" s="36" t="s">
        <v>244</v>
      </c>
      <c r="D611" s="26">
        <f>ROUND(Tabla13[[#This Row],[CANTIDAD TOTAL]]/4,0)</f>
        <v>6</v>
      </c>
      <c r="E611" s="26">
        <f>ROUND(Tabla13[[#This Row],[CANTIDAD TOTAL]]/4,0)</f>
        <v>6</v>
      </c>
      <c r="F611" s="26">
        <f>ROUND(Tabla13[[#This Row],[CANTIDAD TOTAL]]/4,0)</f>
        <v>6</v>
      </c>
      <c r="G611" s="26">
        <f>Tabla13[[#This Row],[CANTIDAD TOTAL]]-Tabla13[[#This Row],[PRIMER TRIMESTRE]]-Tabla13[[#This Row],[SEGUNDO TRIMESTRE]]-Tabla13[[#This Row],[TERCER TRIMESTRE]]</f>
        <v>7</v>
      </c>
      <c r="H611" s="26">
        <v>25</v>
      </c>
      <c r="I611" s="27">
        <v>100.92</v>
      </c>
      <c r="J611" s="27">
        <f>Tabla13[[#This Row],[CANTIDAD TOTAL]]*Tabla13[[#This Row],[PRECIO UNITARIO ESTIMADO]]</f>
        <v>2523</v>
      </c>
      <c r="K611" s="34"/>
      <c r="L611" s="36"/>
      <c r="M611" s="26" t="s">
        <v>1709</v>
      </c>
      <c r="N611" s="26"/>
      <c r="O611" s="36" t="s">
        <v>1213</v>
      </c>
      <c r="P611" s="65" t="s">
        <v>1206</v>
      </c>
      <c r="Q611" s="79" t="s">
        <v>1237</v>
      </c>
      <c r="R611" s="83">
        <v>601</v>
      </c>
      <c r="U611" s="29" t="s">
        <v>538</v>
      </c>
    </row>
    <row r="612" spans="1:21" x14ac:dyDescent="0.25">
      <c r="A612" s="34" t="s">
        <v>67</v>
      </c>
      <c r="B612" s="26" t="s">
        <v>743</v>
      </c>
      <c r="C612" s="36" t="s">
        <v>24</v>
      </c>
      <c r="D612" s="26"/>
      <c r="E612" s="26"/>
      <c r="F612" s="26">
        <v>2000</v>
      </c>
      <c r="G612" s="26"/>
      <c r="H612" s="26">
        <v>2000</v>
      </c>
      <c r="I612" s="27">
        <v>27.54</v>
      </c>
      <c r="J612" s="27">
        <f>Tabla13[[#This Row],[CANTIDAD TOTAL]]*Tabla13[[#This Row],[PRECIO UNITARIO ESTIMADO]]</f>
        <v>55080</v>
      </c>
      <c r="K612" s="34"/>
      <c r="L612" s="36"/>
      <c r="M612" s="26" t="s">
        <v>1709</v>
      </c>
      <c r="N612" s="26"/>
      <c r="O612" s="36" t="s">
        <v>1213</v>
      </c>
      <c r="P612" s="65" t="s">
        <v>1206</v>
      </c>
      <c r="Q612" s="79" t="s">
        <v>1237</v>
      </c>
      <c r="R612" s="83">
        <v>602</v>
      </c>
      <c r="U612" s="29" t="s">
        <v>631</v>
      </c>
    </row>
    <row r="613" spans="1:21" x14ac:dyDescent="0.25">
      <c r="A613" s="34" t="s">
        <v>22</v>
      </c>
      <c r="B613" s="26" t="s">
        <v>23</v>
      </c>
      <c r="C613" s="36" t="s">
        <v>24</v>
      </c>
      <c r="D613" s="26">
        <f>ROUND(Tabla13[[#This Row],[CANTIDAD TOTAL]]/4,0)</f>
        <v>1</v>
      </c>
      <c r="E613" s="26">
        <f>ROUND(Tabla13[[#This Row],[CANTIDAD TOTAL]]/4,0)</f>
        <v>1</v>
      </c>
      <c r="F613" s="26">
        <f>ROUND(Tabla13[[#This Row],[CANTIDAD TOTAL]]/4,0)</f>
        <v>1</v>
      </c>
      <c r="G613" s="26">
        <f>Tabla13[[#This Row],[CANTIDAD TOTAL]]-Tabla13[[#This Row],[PRIMER TRIMESTRE]]-Tabla13[[#This Row],[SEGUNDO TRIMESTRE]]-Tabla13[[#This Row],[TERCER TRIMESTRE]]</f>
        <v>2</v>
      </c>
      <c r="H613" s="26">
        <v>5</v>
      </c>
      <c r="I613" s="27">
        <v>3084.05</v>
      </c>
      <c r="J613" s="27">
        <f>Tabla13[[#This Row],[CANTIDAD TOTAL]]*Tabla13[[#This Row],[PRECIO UNITARIO ESTIMADO]]</f>
        <v>15420.25</v>
      </c>
      <c r="K613" s="28">
        <f>Tabla13[[#This Row],[PRECIO UNITARIO ESTIMADO]]*Tabla13[[#This Row],[CANTIDAD TOTAL]]</f>
        <v>15420.25</v>
      </c>
      <c r="L613" s="36" t="s">
        <v>42</v>
      </c>
      <c r="M613" s="26" t="s">
        <v>1709</v>
      </c>
      <c r="N613" s="26"/>
      <c r="O613" s="36" t="s">
        <v>1205</v>
      </c>
      <c r="P613" s="65"/>
      <c r="Q613" s="79" t="s">
        <v>1238</v>
      </c>
      <c r="R613" s="83">
        <v>603</v>
      </c>
      <c r="U613" s="29" t="s">
        <v>632</v>
      </c>
    </row>
    <row r="614" spans="1:21" x14ac:dyDescent="0.25">
      <c r="A614" s="44" t="s">
        <v>569</v>
      </c>
      <c r="B614" s="45" t="s">
        <v>1141</v>
      </c>
      <c r="C614" s="46" t="s">
        <v>24</v>
      </c>
      <c r="D614" s="47">
        <v>0</v>
      </c>
      <c r="E614" s="47">
        <v>1</v>
      </c>
      <c r="F614" s="47">
        <v>0</v>
      </c>
      <c r="G614" s="47">
        <v>0</v>
      </c>
      <c r="H614" s="47">
        <v>1</v>
      </c>
      <c r="I614" s="48">
        <v>150000</v>
      </c>
      <c r="J614" s="48">
        <v>150000</v>
      </c>
      <c r="K614" s="49"/>
      <c r="L614" s="46" t="s">
        <v>35</v>
      </c>
      <c r="M614" s="26" t="s">
        <v>1709</v>
      </c>
      <c r="N614" s="48"/>
      <c r="O614" s="37" t="s">
        <v>1208</v>
      </c>
      <c r="P614" s="65"/>
      <c r="Q614" s="79" t="s">
        <v>1238</v>
      </c>
      <c r="R614" s="83">
        <v>604</v>
      </c>
      <c r="U614" s="29" t="s">
        <v>633</v>
      </c>
    </row>
    <row r="615" spans="1:21" x14ac:dyDescent="0.25">
      <c r="A615" s="44" t="s">
        <v>569</v>
      </c>
      <c r="B615" s="45" t="s">
        <v>1142</v>
      </c>
      <c r="C615" s="46" t="s">
        <v>24</v>
      </c>
      <c r="D615" s="47">
        <v>0</v>
      </c>
      <c r="E615" s="47">
        <v>1</v>
      </c>
      <c r="F615" s="47">
        <v>0</v>
      </c>
      <c r="G615" s="47">
        <v>1</v>
      </c>
      <c r="H615" s="47">
        <v>2</v>
      </c>
      <c r="I615" s="48">
        <v>200000</v>
      </c>
      <c r="J615" s="48">
        <v>400000</v>
      </c>
      <c r="K615" s="49"/>
      <c r="L615" s="46" t="s">
        <v>35</v>
      </c>
      <c r="M615" s="26" t="s">
        <v>1709</v>
      </c>
      <c r="N615" s="48"/>
      <c r="O615" s="37" t="s">
        <v>1208</v>
      </c>
      <c r="P615" s="65"/>
      <c r="Q615" s="79" t="s">
        <v>1238</v>
      </c>
      <c r="R615" s="83">
        <v>605</v>
      </c>
      <c r="U615" s="29" t="s">
        <v>634</v>
      </c>
    </row>
    <row r="616" spans="1:21" x14ac:dyDescent="0.25">
      <c r="A616" s="44" t="s">
        <v>569</v>
      </c>
      <c r="B616" s="45" t="s">
        <v>1143</v>
      </c>
      <c r="C616" s="46" t="s">
        <v>24</v>
      </c>
      <c r="D616" s="47">
        <v>1</v>
      </c>
      <c r="E616" s="47">
        <v>0</v>
      </c>
      <c r="F616" s="47">
        <v>0</v>
      </c>
      <c r="G616" s="47">
        <v>0</v>
      </c>
      <c r="H616" s="47">
        <v>1</v>
      </c>
      <c r="I616" s="48">
        <v>40000</v>
      </c>
      <c r="J616" s="48">
        <v>40000</v>
      </c>
      <c r="K616" s="49"/>
      <c r="L616" s="46" t="s">
        <v>35</v>
      </c>
      <c r="M616" s="26" t="s">
        <v>1709</v>
      </c>
      <c r="N616" s="48"/>
      <c r="O616" s="37" t="s">
        <v>1208</v>
      </c>
      <c r="P616" s="65"/>
      <c r="Q616" s="79" t="s">
        <v>1238</v>
      </c>
      <c r="R616" s="83">
        <v>606</v>
      </c>
      <c r="U616" s="29" t="s">
        <v>635</v>
      </c>
    </row>
    <row r="617" spans="1:21" x14ac:dyDescent="0.25">
      <c r="A617" s="44" t="s">
        <v>569</v>
      </c>
      <c r="B617" s="45" t="s">
        <v>1144</v>
      </c>
      <c r="C617" s="46" t="s">
        <v>24</v>
      </c>
      <c r="D617" s="47">
        <v>0</v>
      </c>
      <c r="E617" s="47">
        <v>1</v>
      </c>
      <c r="F617" s="47">
        <v>0</v>
      </c>
      <c r="G617" s="47">
        <v>0</v>
      </c>
      <c r="H617" s="47">
        <v>1</v>
      </c>
      <c r="I617" s="48">
        <v>40000</v>
      </c>
      <c r="J617" s="48">
        <v>40000</v>
      </c>
      <c r="K617" s="49"/>
      <c r="L617" s="46" t="s">
        <v>35</v>
      </c>
      <c r="M617" s="26" t="s">
        <v>1709</v>
      </c>
      <c r="N617" s="48"/>
      <c r="O617" s="37" t="s">
        <v>1208</v>
      </c>
      <c r="P617" s="65"/>
      <c r="Q617" s="79" t="s">
        <v>1238</v>
      </c>
      <c r="R617" s="83">
        <v>607</v>
      </c>
      <c r="U617" s="29" t="s">
        <v>293</v>
      </c>
    </row>
    <row r="618" spans="1:21" x14ac:dyDescent="0.25">
      <c r="A618" s="44" t="s">
        <v>569</v>
      </c>
      <c r="B618" s="45" t="s">
        <v>1145</v>
      </c>
      <c r="C618" s="46" t="s">
        <v>24</v>
      </c>
      <c r="D618" s="47">
        <v>1</v>
      </c>
      <c r="E618" s="47">
        <v>1</v>
      </c>
      <c r="F618" s="47">
        <v>1</v>
      </c>
      <c r="G618" s="47">
        <v>1</v>
      </c>
      <c r="H618" s="47">
        <v>4</v>
      </c>
      <c r="I618" s="48">
        <v>600000</v>
      </c>
      <c r="J618" s="48">
        <v>2400000</v>
      </c>
      <c r="K618" s="49"/>
      <c r="L618" s="46" t="s">
        <v>35</v>
      </c>
      <c r="M618" s="26" t="s">
        <v>1709</v>
      </c>
      <c r="N618" s="48"/>
      <c r="O618" s="37" t="s">
        <v>1208</v>
      </c>
      <c r="P618" s="65"/>
      <c r="Q618" s="79" t="s">
        <v>1238</v>
      </c>
      <c r="R618" s="83">
        <v>608</v>
      </c>
      <c r="U618" s="29" t="s">
        <v>636</v>
      </c>
    </row>
    <row r="619" spans="1:21" x14ac:dyDescent="0.25">
      <c r="A619" s="44" t="s">
        <v>569</v>
      </c>
      <c r="B619" s="45" t="s">
        <v>1146</v>
      </c>
      <c r="C619" s="46" t="s">
        <v>24</v>
      </c>
      <c r="D619" s="47">
        <v>0</v>
      </c>
      <c r="E619" s="47">
        <v>4</v>
      </c>
      <c r="F619" s="47">
        <v>0</v>
      </c>
      <c r="G619" s="47">
        <v>0</v>
      </c>
      <c r="H619" s="47">
        <v>4</v>
      </c>
      <c r="I619" s="48">
        <v>150000</v>
      </c>
      <c r="J619" s="48">
        <v>600000</v>
      </c>
      <c r="K619" s="49"/>
      <c r="L619" s="46" t="s">
        <v>35</v>
      </c>
      <c r="M619" s="26" t="s">
        <v>1709</v>
      </c>
      <c r="N619" s="48"/>
      <c r="O619" s="37" t="s">
        <v>1208</v>
      </c>
      <c r="P619" s="65"/>
      <c r="Q619" s="79" t="s">
        <v>1238</v>
      </c>
      <c r="R619" s="83">
        <v>609</v>
      </c>
      <c r="U619" s="29" t="s">
        <v>637</v>
      </c>
    </row>
    <row r="620" spans="1:21" x14ac:dyDescent="0.25">
      <c r="A620" s="44" t="s">
        <v>569</v>
      </c>
      <c r="B620" s="45" t="s">
        <v>1147</v>
      </c>
      <c r="C620" s="46" t="s">
        <v>24</v>
      </c>
      <c r="D620" s="47">
        <v>0</v>
      </c>
      <c r="E620" s="47">
        <v>0</v>
      </c>
      <c r="F620" s="47">
        <v>0</v>
      </c>
      <c r="G620" s="47">
        <v>1</v>
      </c>
      <c r="H620" s="47">
        <v>1</v>
      </c>
      <c r="I620" s="48">
        <v>40000</v>
      </c>
      <c r="J620" s="48">
        <v>40000</v>
      </c>
      <c r="K620" s="49"/>
      <c r="L620" s="46" t="s">
        <v>35</v>
      </c>
      <c r="M620" s="26" t="s">
        <v>1709</v>
      </c>
      <c r="N620" s="48"/>
      <c r="O620" s="37" t="s">
        <v>1208</v>
      </c>
      <c r="P620" s="65"/>
      <c r="Q620" s="79" t="s">
        <v>1238</v>
      </c>
      <c r="R620" s="83">
        <v>610</v>
      </c>
      <c r="U620" s="29" t="s">
        <v>638</v>
      </c>
    </row>
    <row r="621" spans="1:21" x14ac:dyDescent="0.25">
      <c r="A621" s="44" t="s">
        <v>569</v>
      </c>
      <c r="B621" s="45" t="s">
        <v>1148</v>
      </c>
      <c r="C621" s="46" t="s">
        <v>24</v>
      </c>
      <c r="D621" s="47">
        <v>1</v>
      </c>
      <c r="E621" s="47">
        <v>1</v>
      </c>
      <c r="F621" s="47">
        <v>1</v>
      </c>
      <c r="G621" s="47">
        <v>0</v>
      </c>
      <c r="H621" s="47">
        <v>3</v>
      </c>
      <c r="I621" s="48">
        <v>200000</v>
      </c>
      <c r="J621" s="48">
        <v>600000</v>
      </c>
      <c r="K621" s="49"/>
      <c r="L621" s="46" t="s">
        <v>35</v>
      </c>
      <c r="M621" s="26" t="s">
        <v>1709</v>
      </c>
      <c r="N621" s="48"/>
      <c r="O621" s="37" t="s">
        <v>1208</v>
      </c>
      <c r="P621" s="65"/>
      <c r="Q621" s="79" t="s">
        <v>1238</v>
      </c>
      <c r="R621" s="83">
        <v>611</v>
      </c>
      <c r="U621" s="29" t="s">
        <v>639</v>
      </c>
    </row>
    <row r="622" spans="1:21" x14ac:dyDescent="0.25">
      <c r="A622" s="44" t="s">
        <v>569</v>
      </c>
      <c r="B622" s="45" t="s">
        <v>1149</v>
      </c>
      <c r="C622" s="46" t="s">
        <v>24</v>
      </c>
      <c r="D622" s="47">
        <v>0</v>
      </c>
      <c r="E622" s="47">
        <v>5</v>
      </c>
      <c r="F622" s="47">
        <v>0</v>
      </c>
      <c r="G622" s="47">
        <v>0</v>
      </c>
      <c r="H622" s="47">
        <v>5</v>
      </c>
      <c r="I622" s="48">
        <v>35000</v>
      </c>
      <c r="J622" s="48">
        <v>175000</v>
      </c>
      <c r="K622" s="49"/>
      <c r="L622" s="46" t="s">
        <v>35</v>
      </c>
      <c r="M622" s="26" t="s">
        <v>1709</v>
      </c>
      <c r="N622" s="48"/>
      <c r="O622" s="37" t="s">
        <v>1208</v>
      </c>
      <c r="P622" s="65"/>
      <c r="Q622" s="79" t="s">
        <v>1238</v>
      </c>
      <c r="R622" s="83">
        <v>612</v>
      </c>
      <c r="U622" s="29" t="s">
        <v>640</v>
      </c>
    </row>
    <row r="623" spans="1:21" x14ac:dyDescent="0.25">
      <c r="A623" s="34" t="s">
        <v>447</v>
      </c>
      <c r="B623" s="26" t="s">
        <v>449</v>
      </c>
      <c r="C623" s="36" t="s">
        <v>24</v>
      </c>
      <c r="D623" s="26">
        <f>ROUND(Tabla13[[#This Row],[CANTIDAD TOTAL]]/4,0)</f>
        <v>9275</v>
      </c>
      <c r="E623" s="26">
        <f>ROUND(Tabla13[[#This Row],[CANTIDAD TOTAL]]/4,0)</f>
        <v>9275</v>
      </c>
      <c r="F623" s="26">
        <f>ROUND(Tabla13[[#This Row],[CANTIDAD TOTAL]]/4,0)</f>
        <v>9275</v>
      </c>
      <c r="G623" s="26">
        <f>Tabla13[[#This Row],[CANTIDAD TOTAL]]-Tabla13[[#This Row],[PRIMER TRIMESTRE]]-Tabla13[[#This Row],[SEGUNDO TRIMESTRE]]-Tabla13[[#This Row],[TERCER TRIMESTRE]]</f>
        <v>9275</v>
      </c>
      <c r="H623" s="26">
        <v>37100</v>
      </c>
      <c r="I623" s="27">
        <v>11.68</v>
      </c>
      <c r="J623" s="27">
        <f>Tabla13[[#This Row],[CANTIDAD TOTAL]]*Tabla13[[#This Row],[PRECIO UNITARIO ESTIMADO]]</f>
        <v>433328</v>
      </c>
      <c r="K623" s="34"/>
      <c r="L623" s="36" t="s">
        <v>42</v>
      </c>
      <c r="M623" s="26" t="s">
        <v>1709</v>
      </c>
      <c r="N623" s="26"/>
      <c r="O623" s="36" t="s">
        <v>1205</v>
      </c>
      <c r="P623" s="65"/>
      <c r="Q623" s="79" t="s">
        <v>1239</v>
      </c>
      <c r="R623" s="83">
        <v>613</v>
      </c>
      <c r="U623" s="29" t="s">
        <v>387</v>
      </c>
    </row>
    <row r="624" spans="1:21" x14ac:dyDescent="0.25">
      <c r="A624" s="34" t="s">
        <v>447</v>
      </c>
      <c r="B624" s="26" t="s">
        <v>451</v>
      </c>
      <c r="C624" s="36" t="s">
        <v>24</v>
      </c>
      <c r="D624" s="26">
        <f>ROUND(Tabla13[[#This Row],[CANTIDAD TOTAL]]/4,0)</f>
        <v>10000</v>
      </c>
      <c r="E624" s="26">
        <f>ROUND(Tabla13[[#This Row],[CANTIDAD TOTAL]]/4,0)</f>
        <v>10000</v>
      </c>
      <c r="F624" s="26">
        <f>ROUND(Tabla13[[#This Row],[CANTIDAD TOTAL]]/4,0)</f>
        <v>10000</v>
      </c>
      <c r="G624" s="26">
        <f>Tabla13[[#This Row],[CANTIDAD TOTAL]]-Tabla13[[#This Row],[PRIMER TRIMESTRE]]-Tabla13[[#This Row],[SEGUNDO TRIMESTRE]]-Tabla13[[#This Row],[TERCER TRIMESTRE]]</f>
        <v>10000</v>
      </c>
      <c r="H624" s="26">
        <v>40000</v>
      </c>
      <c r="I624" s="27">
        <v>102.03</v>
      </c>
      <c r="J624" s="27">
        <f>Tabla13[[#This Row],[CANTIDAD TOTAL]]*Tabla13[[#This Row],[PRECIO UNITARIO ESTIMADO]]</f>
        <v>4081200</v>
      </c>
      <c r="K624" s="34"/>
      <c r="L624" s="36" t="s">
        <v>42</v>
      </c>
      <c r="M624" s="26" t="s">
        <v>1709</v>
      </c>
      <c r="N624" s="26"/>
      <c r="O624" s="36" t="s">
        <v>1205</v>
      </c>
      <c r="P624" s="65"/>
      <c r="Q624" s="79" t="s">
        <v>1239</v>
      </c>
      <c r="R624" s="83">
        <v>614</v>
      </c>
      <c r="U624" s="29" t="s">
        <v>641</v>
      </c>
    </row>
    <row r="625" spans="1:21" x14ac:dyDescent="0.25">
      <c r="A625" s="34" t="s">
        <v>447</v>
      </c>
      <c r="B625" s="26" t="s">
        <v>453</v>
      </c>
      <c r="C625" s="36" t="s">
        <v>24</v>
      </c>
      <c r="D625" s="26">
        <f>ROUND(Tabla13[[#This Row],[CANTIDAD TOTAL]]/4,0)</f>
        <v>575</v>
      </c>
      <c r="E625" s="26">
        <f>ROUND(Tabla13[[#This Row],[CANTIDAD TOTAL]]/4,0)</f>
        <v>575</v>
      </c>
      <c r="F625" s="26">
        <f>ROUND(Tabla13[[#This Row],[CANTIDAD TOTAL]]/4,0)</f>
        <v>575</v>
      </c>
      <c r="G625" s="26">
        <f>Tabla13[[#This Row],[CANTIDAD TOTAL]]-Tabla13[[#This Row],[PRIMER TRIMESTRE]]-Tabla13[[#This Row],[SEGUNDO TRIMESTRE]]-Tabla13[[#This Row],[TERCER TRIMESTRE]]</f>
        <v>575</v>
      </c>
      <c r="H625" s="26">
        <v>2300</v>
      </c>
      <c r="I625" s="27">
        <v>575.84</v>
      </c>
      <c r="J625" s="27">
        <f>Tabla13[[#This Row],[CANTIDAD TOTAL]]*Tabla13[[#This Row],[PRECIO UNITARIO ESTIMADO]]</f>
        <v>1324432</v>
      </c>
      <c r="K625" s="34"/>
      <c r="L625" s="36" t="s">
        <v>42</v>
      </c>
      <c r="M625" s="26" t="s">
        <v>1709</v>
      </c>
      <c r="N625" s="26"/>
      <c r="O625" s="36" t="s">
        <v>1205</v>
      </c>
      <c r="P625" s="65"/>
      <c r="Q625" s="79" t="s">
        <v>1239</v>
      </c>
      <c r="R625" s="83">
        <v>615</v>
      </c>
      <c r="U625" s="29" t="s">
        <v>642</v>
      </c>
    </row>
    <row r="626" spans="1:21" x14ac:dyDescent="0.25">
      <c r="A626" s="44" t="s">
        <v>447</v>
      </c>
      <c r="B626" s="45" t="s">
        <v>1169</v>
      </c>
      <c r="C626" s="46" t="s">
        <v>24</v>
      </c>
      <c r="D626" s="47">
        <v>0</v>
      </c>
      <c r="E626" s="47">
        <v>200</v>
      </c>
      <c r="F626" s="47">
        <v>0</v>
      </c>
      <c r="G626" s="47">
        <v>0</v>
      </c>
      <c r="H626" s="47">
        <v>200</v>
      </c>
      <c r="I626" s="48">
        <v>700</v>
      </c>
      <c r="J626" s="48">
        <v>140000</v>
      </c>
      <c r="K626" s="49"/>
      <c r="L626" s="36" t="s">
        <v>42</v>
      </c>
      <c r="M626" s="26" t="s">
        <v>1709</v>
      </c>
      <c r="N626" s="48"/>
      <c r="O626" s="36" t="s">
        <v>1205</v>
      </c>
      <c r="P626" s="65"/>
      <c r="Q626" s="79" t="s">
        <v>1239</v>
      </c>
      <c r="R626" s="83">
        <v>616</v>
      </c>
      <c r="U626" s="29" t="s">
        <v>643</v>
      </c>
    </row>
    <row r="627" spans="1:21" x14ac:dyDescent="0.25">
      <c r="A627" s="34" t="s">
        <v>580</v>
      </c>
      <c r="B627" s="26" t="s">
        <v>747</v>
      </c>
      <c r="C627" s="36" t="s">
        <v>24</v>
      </c>
      <c r="D627" s="26">
        <f>ROUND(Tabla13[[#This Row],[CANTIDAD TOTAL]]/4,0)</f>
        <v>5</v>
      </c>
      <c r="E627" s="26">
        <f>ROUND(Tabla13[[#This Row],[CANTIDAD TOTAL]]/4,0)</f>
        <v>5</v>
      </c>
      <c r="F627" s="26">
        <f>ROUND(Tabla13[[#This Row],[CANTIDAD TOTAL]]/4,0)</f>
        <v>5</v>
      </c>
      <c r="G627" s="26">
        <f>Tabla13[[#This Row],[CANTIDAD TOTAL]]-Tabla13[[#This Row],[PRIMER TRIMESTRE]]-Tabla13[[#This Row],[SEGUNDO TRIMESTRE]]-Tabla13[[#This Row],[TERCER TRIMESTRE]]</f>
        <v>5</v>
      </c>
      <c r="H627" s="26">
        <v>20</v>
      </c>
      <c r="I627" s="27">
        <v>562.6</v>
      </c>
      <c r="J627" s="27">
        <f>Tabla13[[#This Row],[CANTIDAD TOTAL]]*Tabla13[[#This Row],[PRECIO UNITARIO ESTIMADO]]</f>
        <v>11252</v>
      </c>
      <c r="K627" s="34"/>
      <c r="L627" s="36" t="s">
        <v>42</v>
      </c>
      <c r="M627" s="26" t="s">
        <v>1709</v>
      </c>
      <c r="N627" s="26"/>
      <c r="O627" s="36" t="s">
        <v>1205</v>
      </c>
      <c r="P627" s="65"/>
      <c r="Q627" s="79" t="s">
        <v>1239</v>
      </c>
      <c r="R627" s="83">
        <v>617</v>
      </c>
      <c r="U627" s="29" t="s">
        <v>644</v>
      </c>
    </row>
    <row r="628" spans="1:21" x14ac:dyDescent="0.25">
      <c r="A628" s="34" t="s">
        <v>580</v>
      </c>
      <c r="B628" s="26" t="s">
        <v>748</v>
      </c>
      <c r="C628" s="36" t="s">
        <v>24</v>
      </c>
      <c r="D628" s="26">
        <f>ROUND(Tabla13[[#This Row],[CANTIDAD TOTAL]]/4,0)</f>
        <v>1</v>
      </c>
      <c r="E628" s="26">
        <f>ROUND(Tabla13[[#This Row],[CANTIDAD TOTAL]]/4,0)</f>
        <v>1</v>
      </c>
      <c r="F628" s="26">
        <f>ROUND(Tabla13[[#This Row],[CANTIDAD TOTAL]]/4,0)</f>
        <v>1</v>
      </c>
      <c r="G628" s="26">
        <f>Tabla13[[#This Row],[CANTIDAD TOTAL]]-Tabla13[[#This Row],[PRIMER TRIMESTRE]]-Tabla13[[#This Row],[SEGUNDO TRIMESTRE]]-Tabla13[[#This Row],[TERCER TRIMESTRE]]</f>
        <v>2</v>
      </c>
      <c r="H628" s="26">
        <v>5</v>
      </c>
      <c r="I628" s="27">
        <v>501.5</v>
      </c>
      <c r="J628" s="27">
        <f>Tabla13[[#This Row],[CANTIDAD TOTAL]]*Tabla13[[#This Row],[PRECIO UNITARIO ESTIMADO]]</f>
        <v>2507.5</v>
      </c>
      <c r="K628" s="34"/>
      <c r="L628" s="36" t="s">
        <v>42</v>
      </c>
      <c r="M628" s="26" t="s">
        <v>1709</v>
      </c>
      <c r="N628" s="26"/>
      <c r="O628" s="36" t="s">
        <v>1205</v>
      </c>
      <c r="P628" s="65"/>
      <c r="Q628" s="79" t="s">
        <v>1239</v>
      </c>
      <c r="R628" s="83">
        <v>618</v>
      </c>
      <c r="U628" s="29" t="s">
        <v>645</v>
      </c>
    </row>
    <row r="629" spans="1:21" x14ac:dyDescent="0.25">
      <c r="A629" s="34" t="s">
        <v>580</v>
      </c>
      <c r="B629" s="26" t="s">
        <v>749</v>
      </c>
      <c r="C629" s="36" t="s">
        <v>24</v>
      </c>
      <c r="D629" s="26">
        <f>ROUND(Tabla13[[#This Row],[CANTIDAD TOTAL]]/4,0)</f>
        <v>3</v>
      </c>
      <c r="E629" s="26">
        <f>ROUND(Tabla13[[#This Row],[CANTIDAD TOTAL]]/4,0)</f>
        <v>3</v>
      </c>
      <c r="F629" s="26">
        <f>ROUND(Tabla13[[#This Row],[CANTIDAD TOTAL]]/4,0)</f>
        <v>3</v>
      </c>
      <c r="G629" s="26">
        <f>Tabla13[[#This Row],[CANTIDAD TOTAL]]-Tabla13[[#This Row],[PRIMER TRIMESTRE]]-Tabla13[[#This Row],[SEGUNDO TRIMESTRE]]-Tabla13[[#This Row],[TERCER TRIMESTRE]]</f>
        <v>1</v>
      </c>
      <c r="H629" s="26">
        <v>10</v>
      </c>
      <c r="I629" s="27">
        <v>501.5</v>
      </c>
      <c r="J629" s="27">
        <f>Tabla13[[#This Row],[CANTIDAD TOTAL]]*Tabla13[[#This Row],[PRECIO UNITARIO ESTIMADO]]</f>
        <v>5015</v>
      </c>
      <c r="K629" s="34"/>
      <c r="L629" s="36" t="s">
        <v>42</v>
      </c>
      <c r="M629" s="26" t="s">
        <v>1709</v>
      </c>
      <c r="N629" s="26"/>
      <c r="O629" s="36" t="s">
        <v>1205</v>
      </c>
      <c r="P629" s="65"/>
      <c r="Q629" s="79" t="s">
        <v>1239</v>
      </c>
      <c r="R629" s="83">
        <v>619</v>
      </c>
      <c r="U629" s="29" t="s">
        <v>646</v>
      </c>
    </row>
    <row r="630" spans="1:21" x14ac:dyDescent="0.25">
      <c r="A630" s="34" t="s">
        <v>580</v>
      </c>
      <c r="B630" s="26" t="s">
        <v>750</v>
      </c>
      <c r="C630" s="36" t="s">
        <v>24</v>
      </c>
      <c r="D630" s="26">
        <v>2</v>
      </c>
      <c r="E630" s="26">
        <v>0</v>
      </c>
      <c r="F630" s="26">
        <v>0</v>
      </c>
      <c r="G630" s="26">
        <f>Tabla13[[#This Row],[CANTIDAD TOTAL]]-Tabla13[[#This Row],[PRIMER TRIMESTRE]]-Tabla13[[#This Row],[SEGUNDO TRIMESTRE]]-Tabla13[[#This Row],[TERCER TRIMESTRE]]</f>
        <v>0</v>
      </c>
      <c r="H630" s="26">
        <v>2</v>
      </c>
      <c r="I630" s="27">
        <v>1450</v>
      </c>
      <c r="J630" s="27">
        <f>Tabla13[[#This Row],[CANTIDAD TOTAL]]*Tabla13[[#This Row],[PRECIO UNITARIO ESTIMADO]]</f>
        <v>2900</v>
      </c>
      <c r="K630" s="34"/>
      <c r="L630" s="36" t="s">
        <v>42</v>
      </c>
      <c r="M630" s="26" t="s">
        <v>1709</v>
      </c>
      <c r="N630" s="26"/>
      <c r="O630" s="36" t="s">
        <v>1205</v>
      </c>
      <c r="P630" s="65"/>
      <c r="Q630" s="79" t="s">
        <v>1239</v>
      </c>
      <c r="R630" s="83">
        <v>620</v>
      </c>
      <c r="U630" s="29" t="s">
        <v>647</v>
      </c>
    </row>
    <row r="631" spans="1:21" x14ac:dyDescent="0.25">
      <c r="A631" s="34" t="s">
        <v>580</v>
      </c>
      <c r="B631" s="26" t="s">
        <v>751</v>
      </c>
      <c r="C631" s="36" t="s">
        <v>24</v>
      </c>
      <c r="D631" s="26">
        <f>ROUND(Tabla13[[#This Row],[CANTIDAD TOTAL]]/4,0)</f>
        <v>2</v>
      </c>
      <c r="E631" s="26">
        <f>ROUND(Tabla13[[#This Row],[CANTIDAD TOTAL]]/4,0)</f>
        <v>2</v>
      </c>
      <c r="F631" s="26">
        <f>ROUND(Tabla13[[#This Row],[CANTIDAD TOTAL]]/4,0)</f>
        <v>2</v>
      </c>
      <c r="G631" s="26">
        <f>Tabla13[[#This Row],[CANTIDAD TOTAL]]-Tabla13[[#This Row],[PRIMER TRIMESTRE]]-Tabla13[[#This Row],[SEGUNDO TRIMESTRE]]-Tabla13[[#This Row],[TERCER TRIMESTRE]]</f>
        <v>1</v>
      </c>
      <c r="H631" s="26">
        <v>7</v>
      </c>
      <c r="I631" s="27">
        <v>292.5</v>
      </c>
      <c r="J631" s="27">
        <f>Tabla13[[#This Row],[CANTIDAD TOTAL]]*Tabla13[[#This Row],[PRECIO UNITARIO ESTIMADO]]</f>
        <v>2047.5</v>
      </c>
      <c r="K631" s="34"/>
      <c r="L631" s="36" t="s">
        <v>42</v>
      </c>
      <c r="M631" s="26" t="s">
        <v>1709</v>
      </c>
      <c r="N631" s="26"/>
      <c r="O631" s="36" t="s">
        <v>1205</v>
      </c>
      <c r="P631" s="65"/>
      <c r="Q631" s="79" t="s">
        <v>1239</v>
      </c>
      <c r="R631" s="83">
        <v>621</v>
      </c>
      <c r="U631" s="29" t="s">
        <v>648</v>
      </c>
    </row>
    <row r="632" spans="1:21" x14ac:dyDescent="0.25">
      <c r="A632" s="34" t="s">
        <v>456</v>
      </c>
      <c r="B632" s="26" t="s">
        <v>458</v>
      </c>
      <c r="C632" s="36" t="s">
        <v>24</v>
      </c>
      <c r="D632" s="26">
        <f>ROUND(Tabla13[[#This Row],[CANTIDAD TOTAL]]/4,0)</f>
        <v>113</v>
      </c>
      <c r="E632" s="26">
        <f>ROUND(Tabla13[[#This Row],[CANTIDAD TOTAL]]/4,0)</f>
        <v>113</v>
      </c>
      <c r="F632" s="26">
        <f>ROUND(Tabla13[[#This Row],[CANTIDAD TOTAL]]/4,0)</f>
        <v>113</v>
      </c>
      <c r="G632" s="26">
        <f>Tabla13[[#This Row],[CANTIDAD TOTAL]]-Tabla13[[#This Row],[PRIMER TRIMESTRE]]-Tabla13[[#This Row],[SEGUNDO TRIMESTRE]]-Tabla13[[#This Row],[TERCER TRIMESTRE]]</f>
        <v>113</v>
      </c>
      <c r="H632" s="26">
        <v>452</v>
      </c>
      <c r="I632" s="27">
        <v>35.4</v>
      </c>
      <c r="J632" s="27">
        <f>Tabla13[[#This Row],[CANTIDAD TOTAL]]*Tabla13[[#This Row],[PRECIO UNITARIO ESTIMADO]]</f>
        <v>16000.8</v>
      </c>
      <c r="K632" s="34"/>
      <c r="L632" s="36" t="s">
        <v>35</v>
      </c>
      <c r="M632" s="26" t="s">
        <v>1709</v>
      </c>
      <c r="N632" s="26"/>
      <c r="O632" s="36" t="s">
        <v>1213</v>
      </c>
      <c r="P632" s="65"/>
      <c r="Q632" s="79" t="s">
        <v>1240</v>
      </c>
      <c r="R632" s="83">
        <v>622</v>
      </c>
      <c r="U632" s="35" t="s">
        <v>649</v>
      </c>
    </row>
    <row r="633" spans="1:21" x14ac:dyDescent="0.25">
      <c r="A633" s="34" t="s">
        <v>456</v>
      </c>
      <c r="B633" s="26" t="s">
        <v>460</v>
      </c>
      <c r="C633" s="36" t="s">
        <v>24</v>
      </c>
      <c r="D633" s="26">
        <f>ROUND(Tabla13[[#This Row],[CANTIDAD TOTAL]]/4,0)</f>
        <v>9</v>
      </c>
      <c r="E633" s="26">
        <f>ROUND(Tabla13[[#This Row],[CANTIDAD TOTAL]]/4,0)</f>
        <v>9</v>
      </c>
      <c r="F633" s="26">
        <f>ROUND(Tabla13[[#This Row],[CANTIDAD TOTAL]]/4,0)</f>
        <v>9</v>
      </c>
      <c r="G633" s="26">
        <f>Tabla13[[#This Row],[CANTIDAD TOTAL]]-Tabla13[[#This Row],[PRIMER TRIMESTRE]]-Tabla13[[#This Row],[SEGUNDO TRIMESTRE]]-Tabla13[[#This Row],[TERCER TRIMESTRE]]</f>
        <v>10</v>
      </c>
      <c r="H633" s="26">
        <v>37</v>
      </c>
      <c r="I633" s="27">
        <v>38.94</v>
      </c>
      <c r="J633" s="27">
        <f>Tabla13[[#This Row],[CANTIDAD TOTAL]]*Tabla13[[#This Row],[PRECIO UNITARIO ESTIMADO]]</f>
        <v>1440.78</v>
      </c>
      <c r="K633" s="34"/>
      <c r="L633" s="36" t="s">
        <v>35</v>
      </c>
      <c r="M633" s="26" t="s">
        <v>1709</v>
      </c>
      <c r="N633" s="26"/>
      <c r="O633" s="36" t="s">
        <v>1213</v>
      </c>
      <c r="P633" s="65"/>
      <c r="Q633" s="79" t="s">
        <v>1240</v>
      </c>
      <c r="R633" s="83">
        <v>623</v>
      </c>
      <c r="U633" s="29" t="s">
        <v>650</v>
      </c>
    </row>
    <row r="634" spans="1:21" x14ac:dyDescent="0.25">
      <c r="A634" s="34" t="s">
        <v>456</v>
      </c>
      <c r="B634" s="26" t="s">
        <v>461</v>
      </c>
      <c r="C634" s="36" t="s">
        <v>24</v>
      </c>
      <c r="D634" s="26">
        <f>ROUND(Tabla13[[#This Row],[CANTIDAD TOTAL]]/4,0)</f>
        <v>7</v>
      </c>
      <c r="E634" s="26">
        <f>ROUND(Tabla13[[#This Row],[CANTIDAD TOTAL]]/4,0)</f>
        <v>7</v>
      </c>
      <c r="F634" s="26">
        <f>ROUND(Tabla13[[#This Row],[CANTIDAD TOTAL]]/4,0)</f>
        <v>7</v>
      </c>
      <c r="G634" s="26">
        <f>Tabla13[[#This Row],[CANTIDAD TOTAL]]-Tabla13[[#This Row],[PRIMER TRIMESTRE]]-Tabla13[[#This Row],[SEGUNDO TRIMESTRE]]-Tabla13[[#This Row],[TERCER TRIMESTRE]]</f>
        <v>7</v>
      </c>
      <c r="H634" s="26">
        <v>28</v>
      </c>
      <c r="I634" s="27">
        <v>86.73</v>
      </c>
      <c r="J634" s="27">
        <f>Tabla13[[#This Row],[CANTIDAD TOTAL]]*Tabla13[[#This Row],[PRECIO UNITARIO ESTIMADO]]</f>
        <v>2428.44</v>
      </c>
      <c r="K634" s="34"/>
      <c r="L634" s="36" t="s">
        <v>35</v>
      </c>
      <c r="M634" s="26" t="s">
        <v>1709</v>
      </c>
      <c r="N634" s="26"/>
      <c r="O634" s="36" t="s">
        <v>1213</v>
      </c>
      <c r="P634" s="65"/>
      <c r="Q634" s="79" t="s">
        <v>1240</v>
      </c>
      <c r="R634" s="83">
        <v>624</v>
      </c>
      <c r="U634" s="29" t="s">
        <v>651</v>
      </c>
    </row>
    <row r="635" spans="1:21" x14ac:dyDescent="0.25">
      <c r="A635" s="34" t="s">
        <v>456</v>
      </c>
      <c r="B635" s="26" t="s">
        <v>462</v>
      </c>
      <c r="C635" s="36" t="s">
        <v>24</v>
      </c>
      <c r="D635" s="26">
        <f>ROUND(Tabla13[[#This Row],[CANTIDAD TOTAL]]/4,0)</f>
        <v>114</v>
      </c>
      <c r="E635" s="26">
        <f>ROUND(Tabla13[[#This Row],[CANTIDAD TOTAL]]/4,0)</f>
        <v>114</v>
      </c>
      <c r="F635" s="26">
        <f>ROUND(Tabla13[[#This Row],[CANTIDAD TOTAL]]/4,0)</f>
        <v>114</v>
      </c>
      <c r="G635" s="26">
        <f>Tabla13[[#This Row],[CANTIDAD TOTAL]]-Tabla13[[#This Row],[PRIMER TRIMESTRE]]-Tabla13[[#This Row],[SEGUNDO TRIMESTRE]]-Tabla13[[#This Row],[TERCER TRIMESTRE]]</f>
        <v>114</v>
      </c>
      <c r="H635" s="26">
        <v>456</v>
      </c>
      <c r="I635" s="27">
        <v>448.4</v>
      </c>
      <c r="J635" s="27">
        <f>Tabla13[[#This Row],[CANTIDAD TOTAL]]*Tabla13[[#This Row],[PRECIO UNITARIO ESTIMADO]]</f>
        <v>204470.39999999999</v>
      </c>
      <c r="K635" s="34"/>
      <c r="L635" s="36" t="s">
        <v>35</v>
      </c>
      <c r="M635" s="26" t="s">
        <v>1709</v>
      </c>
      <c r="N635" s="26"/>
      <c r="O635" s="36" t="s">
        <v>1213</v>
      </c>
      <c r="P635" s="65"/>
      <c r="Q635" s="79" t="s">
        <v>1240</v>
      </c>
      <c r="R635" s="83">
        <v>625</v>
      </c>
      <c r="U635" s="29" t="s">
        <v>652</v>
      </c>
    </row>
    <row r="636" spans="1:21" x14ac:dyDescent="0.25">
      <c r="A636" s="34" t="s">
        <v>456</v>
      </c>
      <c r="B636" s="26" t="s">
        <v>463</v>
      </c>
      <c r="C636" s="36" t="s">
        <v>24</v>
      </c>
      <c r="D636" s="26">
        <f>ROUND(Tabla13[[#This Row],[CANTIDAD TOTAL]]/4,0)</f>
        <v>145</v>
      </c>
      <c r="E636" s="26">
        <f>ROUND(Tabla13[[#This Row],[CANTIDAD TOTAL]]/4,0)</f>
        <v>145</v>
      </c>
      <c r="F636" s="26">
        <f>ROUND(Tabla13[[#This Row],[CANTIDAD TOTAL]]/4,0)</f>
        <v>145</v>
      </c>
      <c r="G636" s="26">
        <f>Tabla13[[#This Row],[CANTIDAD TOTAL]]-Tabla13[[#This Row],[PRIMER TRIMESTRE]]-Tabla13[[#This Row],[SEGUNDO TRIMESTRE]]-Tabla13[[#This Row],[TERCER TRIMESTRE]]</f>
        <v>146</v>
      </c>
      <c r="H636" s="26">
        <v>581</v>
      </c>
      <c r="I636" s="27">
        <v>94.4</v>
      </c>
      <c r="J636" s="27">
        <f>Tabla13[[#This Row],[CANTIDAD TOTAL]]*Tabla13[[#This Row],[PRECIO UNITARIO ESTIMADO]]</f>
        <v>54846.400000000001</v>
      </c>
      <c r="K636" s="34"/>
      <c r="L636" s="36" t="s">
        <v>35</v>
      </c>
      <c r="M636" s="26" t="s">
        <v>1709</v>
      </c>
      <c r="N636" s="26"/>
      <c r="O636" s="36" t="s">
        <v>1213</v>
      </c>
      <c r="P636" s="65"/>
      <c r="Q636" s="79" t="s">
        <v>1240</v>
      </c>
      <c r="R636" s="83">
        <v>626</v>
      </c>
      <c r="U636" s="29" t="s">
        <v>653</v>
      </c>
    </row>
    <row r="637" spans="1:21" x14ac:dyDescent="0.25">
      <c r="A637" s="34" t="s">
        <v>456</v>
      </c>
      <c r="B637" s="26" t="s">
        <v>464</v>
      </c>
      <c r="C637" s="36" t="s">
        <v>24</v>
      </c>
      <c r="D637" s="26">
        <f>ROUND(Tabla13[[#This Row],[CANTIDAD TOTAL]]/4,0)</f>
        <v>187</v>
      </c>
      <c r="E637" s="26">
        <f>ROUND(Tabla13[[#This Row],[CANTIDAD TOTAL]]/4,0)</f>
        <v>187</v>
      </c>
      <c r="F637" s="26">
        <f>ROUND(Tabla13[[#This Row],[CANTIDAD TOTAL]]/4,0)</f>
        <v>187</v>
      </c>
      <c r="G637" s="26">
        <f>Tabla13[[#This Row],[CANTIDAD TOTAL]]-Tabla13[[#This Row],[PRIMER TRIMESTRE]]-Tabla13[[#This Row],[SEGUNDO TRIMESTRE]]-Tabla13[[#This Row],[TERCER TRIMESTRE]]</f>
        <v>187</v>
      </c>
      <c r="H637" s="26">
        <v>748</v>
      </c>
      <c r="I637" s="27">
        <v>57.82</v>
      </c>
      <c r="J637" s="27">
        <f>Tabla13[[#This Row],[CANTIDAD TOTAL]]*Tabla13[[#This Row],[PRECIO UNITARIO ESTIMADO]]</f>
        <v>43249.36</v>
      </c>
      <c r="K637" s="34"/>
      <c r="L637" s="36" t="s">
        <v>35</v>
      </c>
      <c r="M637" s="26" t="s">
        <v>1709</v>
      </c>
      <c r="N637" s="26"/>
      <c r="O637" s="36" t="s">
        <v>1213</v>
      </c>
      <c r="P637" s="65"/>
      <c r="Q637" s="79" t="s">
        <v>1240</v>
      </c>
      <c r="R637" s="83">
        <v>627</v>
      </c>
      <c r="U637" s="29" t="s">
        <v>654</v>
      </c>
    </row>
    <row r="638" spans="1:21" x14ac:dyDescent="0.25">
      <c r="A638" s="34" t="s">
        <v>456</v>
      </c>
      <c r="B638" s="26" t="s">
        <v>465</v>
      </c>
      <c r="C638" s="36" t="s">
        <v>24</v>
      </c>
      <c r="D638" s="26">
        <f>ROUND(Tabla13[[#This Row],[CANTIDAD TOTAL]]/4,0)</f>
        <v>37</v>
      </c>
      <c r="E638" s="26">
        <f>ROUND(Tabla13[[#This Row],[CANTIDAD TOTAL]]/4,0)</f>
        <v>37</v>
      </c>
      <c r="F638" s="26">
        <f>ROUND(Tabla13[[#This Row],[CANTIDAD TOTAL]]/4,0)</f>
        <v>37</v>
      </c>
      <c r="G638" s="26">
        <f>Tabla13[[#This Row],[CANTIDAD TOTAL]]-Tabla13[[#This Row],[PRIMER TRIMESTRE]]-Tabla13[[#This Row],[SEGUNDO TRIMESTRE]]-Tabla13[[#This Row],[TERCER TRIMESTRE]]</f>
        <v>35</v>
      </c>
      <c r="H638" s="26">
        <v>146</v>
      </c>
      <c r="I638" s="27">
        <v>43.66</v>
      </c>
      <c r="J638" s="27">
        <f>Tabla13[[#This Row],[CANTIDAD TOTAL]]*Tabla13[[#This Row],[PRECIO UNITARIO ESTIMADO]]</f>
        <v>6374.36</v>
      </c>
      <c r="K638" s="34"/>
      <c r="L638" s="36" t="s">
        <v>35</v>
      </c>
      <c r="M638" s="26" t="s">
        <v>1709</v>
      </c>
      <c r="N638" s="26"/>
      <c r="O638" s="36" t="s">
        <v>1213</v>
      </c>
      <c r="P638" s="65"/>
      <c r="Q638" s="79" t="s">
        <v>1240</v>
      </c>
      <c r="R638" s="83">
        <v>628</v>
      </c>
      <c r="U638" s="29" t="s">
        <v>655</v>
      </c>
    </row>
    <row r="639" spans="1:21" s="41" customFormat="1" x14ac:dyDescent="0.25">
      <c r="A639" s="34" t="s">
        <v>456</v>
      </c>
      <c r="B639" s="26" t="s">
        <v>466</v>
      </c>
      <c r="C639" s="36" t="s">
        <v>24</v>
      </c>
      <c r="D639" s="26">
        <f>ROUND(Tabla13[[#This Row],[CANTIDAD TOTAL]]/4,0)</f>
        <v>28</v>
      </c>
      <c r="E639" s="26">
        <f>ROUND(Tabla13[[#This Row],[CANTIDAD TOTAL]]/4,0)</f>
        <v>28</v>
      </c>
      <c r="F639" s="26">
        <f>ROUND(Tabla13[[#This Row],[CANTIDAD TOTAL]]/4,0)</f>
        <v>28</v>
      </c>
      <c r="G639" s="26">
        <f>Tabla13[[#This Row],[CANTIDAD TOTAL]]-Tabla13[[#This Row],[PRIMER TRIMESTRE]]-Tabla13[[#This Row],[SEGUNDO TRIMESTRE]]-Tabla13[[#This Row],[TERCER TRIMESTRE]]</f>
        <v>27</v>
      </c>
      <c r="H639" s="26">
        <v>111</v>
      </c>
      <c r="I639" s="27">
        <v>873.2</v>
      </c>
      <c r="J639" s="27">
        <f>Tabla13[[#This Row],[CANTIDAD TOTAL]]*Tabla13[[#This Row],[PRECIO UNITARIO ESTIMADO]]</f>
        <v>96925.200000000012</v>
      </c>
      <c r="K639" s="34"/>
      <c r="L639" s="36" t="s">
        <v>35</v>
      </c>
      <c r="M639" s="26" t="s">
        <v>1709</v>
      </c>
      <c r="N639" s="26"/>
      <c r="O639" s="36" t="s">
        <v>1213</v>
      </c>
      <c r="P639" s="65"/>
      <c r="Q639" s="79" t="s">
        <v>1240</v>
      </c>
      <c r="R639" s="83">
        <v>629</v>
      </c>
      <c r="U639" s="29"/>
    </row>
    <row r="640" spans="1:21" x14ac:dyDescent="0.25">
      <c r="A640" s="34" t="s">
        <v>456</v>
      </c>
      <c r="B640" s="26" t="s">
        <v>467</v>
      </c>
      <c r="C640" s="36" t="s">
        <v>24</v>
      </c>
      <c r="D640" s="26">
        <f>ROUND(Tabla13[[#This Row],[CANTIDAD TOTAL]]/4,0)</f>
        <v>43</v>
      </c>
      <c r="E640" s="26">
        <f>ROUND(Tabla13[[#This Row],[CANTIDAD TOTAL]]/4,0)</f>
        <v>43</v>
      </c>
      <c r="F640" s="26">
        <f>ROUND(Tabla13[[#This Row],[CANTIDAD TOTAL]]/4,0)</f>
        <v>43</v>
      </c>
      <c r="G640" s="26">
        <f>Tabla13[[#This Row],[CANTIDAD TOTAL]]-Tabla13[[#This Row],[PRIMER TRIMESTRE]]-Tabla13[[#This Row],[SEGUNDO TRIMESTRE]]-Tabla13[[#This Row],[TERCER TRIMESTRE]]</f>
        <v>44</v>
      </c>
      <c r="H640" s="26">
        <v>173</v>
      </c>
      <c r="I640" s="27">
        <v>587.64</v>
      </c>
      <c r="J640" s="27">
        <f>Tabla13[[#This Row],[CANTIDAD TOTAL]]*Tabla13[[#This Row],[PRECIO UNITARIO ESTIMADO]]</f>
        <v>101661.72</v>
      </c>
      <c r="K640" s="34"/>
      <c r="L640" s="36" t="s">
        <v>35</v>
      </c>
      <c r="M640" s="26" t="s">
        <v>1709</v>
      </c>
      <c r="N640" s="26"/>
      <c r="O640" s="36" t="s">
        <v>1213</v>
      </c>
      <c r="P640" s="65"/>
      <c r="Q640" s="79" t="s">
        <v>1240</v>
      </c>
      <c r="R640" s="83">
        <v>630</v>
      </c>
      <c r="U640" s="29" t="s">
        <v>656</v>
      </c>
    </row>
    <row r="641" spans="1:21" x14ac:dyDescent="0.25">
      <c r="A641" s="34" t="s">
        <v>456</v>
      </c>
      <c r="B641" s="26" t="s">
        <v>468</v>
      </c>
      <c r="C641" s="36" t="s">
        <v>24</v>
      </c>
      <c r="D641" s="26">
        <f>ROUND(Tabla13[[#This Row],[CANTIDAD TOTAL]]/4,0)</f>
        <v>84</v>
      </c>
      <c r="E641" s="26">
        <f>ROUND(Tabla13[[#This Row],[CANTIDAD TOTAL]]/4,0)</f>
        <v>84</v>
      </c>
      <c r="F641" s="26">
        <f>ROUND(Tabla13[[#This Row],[CANTIDAD TOTAL]]/4,0)</f>
        <v>84</v>
      </c>
      <c r="G641" s="26">
        <f>Tabla13[[#This Row],[CANTIDAD TOTAL]]-Tabla13[[#This Row],[PRIMER TRIMESTRE]]-Tabla13[[#This Row],[SEGUNDO TRIMESTRE]]-Tabla13[[#This Row],[TERCER TRIMESTRE]]</f>
        <v>84</v>
      </c>
      <c r="H641" s="26">
        <v>336</v>
      </c>
      <c r="I641" s="27">
        <v>23.6</v>
      </c>
      <c r="J641" s="27">
        <f>Tabla13[[#This Row],[CANTIDAD TOTAL]]*Tabla13[[#This Row],[PRECIO UNITARIO ESTIMADO]]</f>
        <v>7929.6</v>
      </c>
      <c r="K641" s="34"/>
      <c r="L641" s="36" t="s">
        <v>35</v>
      </c>
      <c r="M641" s="26" t="s">
        <v>1709</v>
      </c>
      <c r="N641" s="26"/>
      <c r="O641" s="36" t="s">
        <v>1213</v>
      </c>
      <c r="P641" s="65"/>
      <c r="Q641" s="79" t="s">
        <v>1240</v>
      </c>
      <c r="R641" s="83">
        <v>631</v>
      </c>
      <c r="U641" s="29" t="s">
        <v>657</v>
      </c>
    </row>
    <row r="642" spans="1:21" x14ac:dyDescent="0.25">
      <c r="A642" s="34" t="s">
        <v>456</v>
      </c>
      <c r="B642" s="26" t="s">
        <v>469</v>
      </c>
      <c r="C642" s="36" t="s">
        <v>24</v>
      </c>
      <c r="D642" s="26">
        <f>ROUND(Tabla13[[#This Row],[CANTIDAD TOTAL]]/4,0)</f>
        <v>68</v>
      </c>
      <c r="E642" s="26">
        <f>ROUND(Tabla13[[#This Row],[CANTIDAD TOTAL]]/4,0)</f>
        <v>68</v>
      </c>
      <c r="F642" s="26">
        <f>ROUND(Tabla13[[#This Row],[CANTIDAD TOTAL]]/4,0)</f>
        <v>68</v>
      </c>
      <c r="G642" s="26">
        <f>Tabla13[[#This Row],[CANTIDAD TOTAL]]-Tabla13[[#This Row],[PRIMER TRIMESTRE]]-Tabla13[[#This Row],[SEGUNDO TRIMESTRE]]-Tabla13[[#This Row],[TERCER TRIMESTRE]]</f>
        <v>68</v>
      </c>
      <c r="H642" s="26">
        <v>272</v>
      </c>
      <c r="I642" s="27">
        <v>172.28</v>
      </c>
      <c r="J642" s="27">
        <f>Tabla13[[#This Row],[CANTIDAD TOTAL]]*Tabla13[[#This Row],[PRECIO UNITARIO ESTIMADO]]</f>
        <v>46860.160000000003</v>
      </c>
      <c r="K642" s="34"/>
      <c r="L642" s="36" t="s">
        <v>35</v>
      </c>
      <c r="M642" s="26" t="s">
        <v>1709</v>
      </c>
      <c r="N642" s="26"/>
      <c r="O642" s="36" t="s">
        <v>1213</v>
      </c>
      <c r="P642" s="65"/>
      <c r="Q642" s="79" t="s">
        <v>1240</v>
      </c>
      <c r="R642" s="83">
        <v>632</v>
      </c>
      <c r="U642" s="29" t="s">
        <v>658</v>
      </c>
    </row>
    <row r="643" spans="1:21" x14ac:dyDescent="0.25">
      <c r="A643" s="34" t="s">
        <v>456</v>
      </c>
      <c r="B643" s="26" t="s">
        <v>470</v>
      </c>
      <c r="C643" s="36" t="s">
        <v>24</v>
      </c>
      <c r="D643" s="26">
        <f>ROUND(Tabla13[[#This Row],[CANTIDAD TOTAL]]/4,0)</f>
        <v>61</v>
      </c>
      <c r="E643" s="26">
        <f>ROUND(Tabla13[[#This Row],[CANTIDAD TOTAL]]/4,0)</f>
        <v>61</v>
      </c>
      <c r="F643" s="26">
        <f>ROUND(Tabla13[[#This Row],[CANTIDAD TOTAL]]/4,0)</f>
        <v>61</v>
      </c>
      <c r="G643" s="26">
        <f>Tabla13[[#This Row],[CANTIDAD TOTAL]]-Tabla13[[#This Row],[PRIMER TRIMESTRE]]-Tabla13[[#This Row],[SEGUNDO TRIMESTRE]]-Tabla13[[#This Row],[TERCER TRIMESTRE]]</f>
        <v>59</v>
      </c>
      <c r="H643" s="26">
        <v>242</v>
      </c>
      <c r="I643" s="27">
        <v>200.6</v>
      </c>
      <c r="J643" s="27">
        <f>Tabla13[[#This Row],[CANTIDAD TOTAL]]*Tabla13[[#This Row],[PRECIO UNITARIO ESTIMADO]]</f>
        <v>48545.2</v>
      </c>
      <c r="K643" s="34"/>
      <c r="L643" s="36" t="s">
        <v>35</v>
      </c>
      <c r="M643" s="26" t="s">
        <v>1709</v>
      </c>
      <c r="N643" s="26"/>
      <c r="O643" s="36" t="s">
        <v>1213</v>
      </c>
      <c r="P643" s="65"/>
      <c r="Q643" s="79" t="s">
        <v>1240</v>
      </c>
      <c r="R643" s="83">
        <v>633</v>
      </c>
      <c r="U643" s="29" t="s">
        <v>659</v>
      </c>
    </row>
    <row r="644" spans="1:21" x14ac:dyDescent="0.25">
      <c r="A644" s="34" t="s">
        <v>456</v>
      </c>
      <c r="B644" s="26" t="s">
        <v>471</v>
      </c>
      <c r="C644" s="36" t="s">
        <v>24</v>
      </c>
      <c r="D644" s="26">
        <f>ROUND(Tabla13[[#This Row],[CANTIDAD TOTAL]]/4,0)</f>
        <v>309</v>
      </c>
      <c r="E644" s="26">
        <f>ROUND(Tabla13[[#This Row],[CANTIDAD TOTAL]]/4,0)</f>
        <v>309</v>
      </c>
      <c r="F644" s="26">
        <f>ROUND(Tabla13[[#This Row],[CANTIDAD TOTAL]]/4,0)</f>
        <v>309</v>
      </c>
      <c r="G644" s="26">
        <f>Tabla13[[#This Row],[CANTIDAD TOTAL]]-Tabla13[[#This Row],[PRIMER TRIMESTRE]]-Tabla13[[#This Row],[SEGUNDO TRIMESTRE]]-Tabla13[[#This Row],[TERCER TRIMESTRE]]</f>
        <v>309</v>
      </c>
      <c r="H644" s="26">
        <v>1236</v>
      </c>
      <c r="I644" s="27">
        <v>53.1</v>
      </c>
      <c r="J644" s="27">
        <f>Tabla13[[#This Row],[CANTIDAD TOTAL]]*Tabla13[[#This Row],[PRECIO UNITARIO ESTIMADO]]</f>
        <v>65631.600000000006</v>
      </c>
      <c r="K644" s="34"/>
      <c r="L644" s="36" t="s">
        <v>35</v>
      </c>
      <c r="M644" s="26" t="s">
        <v>1709</v>
      </c>
      <c r="N644" s="26"/>
      <c r="O644" s="36" t="s">
        <v>1213</v>
      </c>
      <c r="P644" s="65"/>
      <c r="Q644" s="79" t="s">
        <v>1240</v>
      </c>
      <c r="R644" s="83">
        <v>634</v>
      </c>
      <c r="U644" s="29" t="s">
        <v>660</v>
      </c>
    </row>
    <row r="645" spans="1:21" x14ac:dyDescent="0.25">
      <c r="A645" s="34" t="s">
        <v>456</v>
      </c>
      <c r="B645" s="26" t="s">
        <v>472</v>
      </c>
      <c r="C645" s="36" t="s">
        <v>24</v>
      </c>
      <c r="D645" s="26">
        <f>ROUND(Tabla13[[#This Row],[CANTIDAD TOTAL]]/4,0)</f>
        <v>3</v>
      </c>
      <c r="E645" s="26">
        <f>ROUND(Tabla13[[#This Row],[CANTIDAD TOTAL]]/4,0)</f>
        <v>3</v>
      </c>
      <c r="F645" s="26">
        <f>ROUND(Tabla13[[#This Row],[CANTIDAD TOTAL]]/4,0)</f>
        <v>3</v>
      </c>
      <c r="G645" s="26">
        <f>Tabla13[[#This Row],[CANTIDAD TOTAL]]-Tabla13[[#This Row],[PRIMER TRIMESTRE]]-Tabla13[[#This Row],[SEGUNDO TRIMESTRE]]-Tabla13[[#This Row],[TERCER TRIMESTRE]]</f>
        <v>3</v>
      </c>
      <c r="H645" s="26">
        <v>12</v>
      </c>
      <c r="I645" s="27">
        <v>168.87</v>
      </c>
      <c r="J645" s="27">
        <f>Tabla13[[#This Row],[CANTIDAD TOTAL]]*Tabla13[[#This Row],[PRECIO UNITARIO ESTIMADO]]</f>
        <v>2026.44</v>
      </c>
      <c r="K645" s="34"/>
      <c r="L645" s="36" t="s">
        <v>35</v>
      </c>
      <c r="M645" s="26" t="s">
        <v>1709</v>
      </c>
      <c r="N645" s="26"/>
      <c r="O645" s="36" t="s">
        <v>1213</v>
      </c>
      <c r="P645" s="65"/>
      <c r="Q645" s="79" t="s">
        <v>1240</v>
      </c>
      <c r="R645" s="83">
        <v>635</v>
      </c>
      <c r="U645" s="29" t="s">
        <v>661</v>
      </c>
    </row>
    <row r="646" spans="1:21" x14ac:dyDescent="0.25">
      <c r="A646" s="34" t="s">
        <v>456</v>
      </c>
      <c r="B646" s="26" t="s">
        <v>473</v>
      </c>
      <c r="C646" s="36" t="s">
        <v>24</v>
      </c>
      <c r="D646" s="26">
        <f>ROUND(Tabla13[[#This Row],[CANTIDAD TOTAL]]/4,0)</f>
        <v>56</v>
      </c>
      <c r="E646" s="26">
        <f>ROUND(Tabla13[[#This Row],[CANTIDAD TOTAL]]/4,0)</f>
        <v>56</v>
      </c>
      <c r="F646" s="26">
        <f>ROUND(Tabla13[[#This Row],[CANTIDAD TOTAL]]/4,0)</f>
        <v>56</v>
      </c>
      <c r="G646" s="26">
        <f>Tabla13[[#This Row],[CANTIDAD TOTAL]]-Tabla13[[#This Row],[PRIMER TRIMESTRE]]-Tabla13[[#This Row],[SEGUNDO TRIMESTRE]]-Tabla13[[#This Row],[TERCER TRIMESTRE]]</f>
        <v>56</v>
      </c>
      <c r="H646" s="26">
        <v>224</v>
      </c>
      <c r="I646" s="27">
        <v>259.60000000000002</v>
      </c>
      <c r="J646" s="27">
        <f>Tabla13[[#This Row],[CANTIDAD TOTAL]]*Tabla13[[#This Row],[PRECIO UNITARIO ESTIMADO]]</f>
        <v>58150.400000000009</v>
      </c>
      <c r="K646" s="34"/>
      <c r="L646" s="36" t="s">
        <v>35</v>
      </c>
      <c r="M646" s="26" t="s">
        <v>1709</v>
      </c>
      <c r="N646" s="26"/>
      <c r="O646" s="36" t="s">
        <v>1213</v>
      </c>
      <c r="P646" s="65"/>
      <c r="Q646" s="79" t="s">
        <v>1240</v>
      </c>
      <c r="R646" s="83">
        <v>636</v>
      </c>
      <c r="U646" s="29" t="s">
        <v>662</v>
      </c>
    </row>
    <row r="647" spans="1:21" x14ac:dyDescent="0.25">
      <c r="A647" s="34" t="s">
        <v>456</v>
      </c>
      <c r="B647" s="26" t="s">
        <v>474</v>
      </c>
      <c r="C647" s="36" t="s">
        <v>744</v>
      </c>
      <c r="D647" s="26">
        <f>ROUND(Tabla13[[#This Row],[CANTIDAD TOTAL]]/4,0)</f>
        <v>138</v>
      </c>
      <c r="E647" s="26">
        <f>ROUND(Tabla13[[#This Row],[CANTIDAD TOTAL]]/4,0)</f>
        <v>138</v>
      </c>
      <c r="F647" s="26">
        <f>ROUND(Tabla13[[#This Row],[CANTIDAD TOTAL]]/4,0)</f>
        <v>138</v>
      </c>
      <c r="G647" s="26">
        <f>Tabla13[[#This Row],[CANTIDAD TOTAL]]-Tabla13[[#This Row],[PRIMER TRIMESTRE]]-Tabla13[[#This Row],[SEGUNDO TRIMESTRE]]-Tabla13[[#This Row],[TERCER TRIMESTRE]]</f>
        <v>139</v>
      </c>
      <c r="H647" s="26">
        <v>553</v>
      </c>
      <c r="I647" s="27">
        <v>33.04</v>
      </c>
      <c r="J647" s="27">
        <f>Tabla13[[#This Row],[CANTIDAD TOTAL]]*Tabla13[[#This Row],[PRECIO UNITARIO ESTIMADO]]</f>
        <v>18271.12</v>
      </c>
      <c r="K647" s="34"/>
      <c r="L647" s="36" t="s">
        <v>35</v>
      </c>
      <c r="M647" s="26" t="s">
        <v>1709</v>
      </c>
      <c r="N647" s="26"/>
      <c r="O647" s="36" t="s">
        <v>1213</v>
      </c>
      <c r="P647" s="65"/>
      <c r="Q647" s="79" t="s">
        <v>1240</v>
      </c>
      <c r="R647" s="83">
        <v>637</v>
      </c>
      <c r="U647" s="29" t="s">
        <v>663</v>
      </c>
    </row>
    <row r="648" spans="1:21" x14ac:dyDescent="0.25">
      <c r="A648" s="34" t="s">
        <v>456</v>
      </c>
      <c r="B648" s="26" t="s">
        <v>475</v>
      </c>
      <c r="C648" s="36" t="s">
        <v>24</v>
      </c>
      <c r="D648" s="26">
        <f>ROUND(Tabla13[[#This Row],[CANTIDAD TOTAL]]/4,0)</f>
        <v>67</v>
      </c>
      <c r="E648" s="26">
        <f>ROUND(Tabla13[[#This Row],[CANTIDAD TOTAL]]/4,0)</f>
        <v>67</v>
      </c>
      <c r="F648" s="26">
        <f>ROUND(Tabla13[[#This Row],[CANTIDAD TOTAL]]/4,0)</f>
        <v>67</v>
      </c>
      <c r="G648" s="26">
        <f>Tabla13[[#This Row],[CANTIDAD TOTAL]]-Tabla13[[#This Row],[PRIMER TRIMESTRE]]-Tabla13[[#This Row],[SEGUNDO TRIMESTRE]]-Tabla13[[#This Row],[TERCER TRIMESTRE]]</f>
        <v>65</v>
      </c>
      <c r="H648" s="26">
        <v>266</v>
      </c>
      <c r="I648" s="27">
        <v>41.3</v>
      </c>
      <c r="J648" s="27">
        <f>Tabla13[[#This Row],[CANTIDAD TOTAL]]*Tabla13[[#This Row],[PRECIO UNITARIO ESTIMADO]]</f>
        <v>10985.8</v>
      </c>
      <c r="K648" s="34"/>
      <c r="L648" s="36" t="s">
        <v>35</v>
      </c>
      <c r="M648" s="26" t="s">
        <v>1709</v>
      </c>
      <c r="N648" s="26"/>
      <c r="O648" s="36" t="s">
        <v>1213</v>
      </c>
      <c r="P648" s="65"/>
      <c r="Q648" s="79" t="s">
        <v>1240</v>
      </c>
      <c r="R648" s="83">
        <v>638</v>
      </c>
      <c r="U648" s="29" t="s">
        <v>664</v>
      </c>
    </row>
    <row r="649" spans="1:21" x14ac:dyDescent="0.25">
      <c r="A649" s="34" t="s">
        <v>456</v>
      </c>
      <c r="B649" s="26" t="s">
        <v>476</v>
      </c>
      <c r="C649" s="36" t="s">
        <v>24</v>
      </c>
      <c r="D649" s="26">
        <f>ROUND(Tabla13[[#This Row],[CANTIDAD TOTAL]]/4,0)</f>
        <v>200</v>
      </c>
      <c r="E649" s="26">
        <f>ROUND(Tabla13[[#This Row],[CANTIDAD TOTAL]]/4,0)</f>
        <v>200</v>
      </c>
      <c r="F649" s="26">
        <f>ROUND(Tabla13[[#This Row],[CANTIDAD TOTAL]]/4,0)</f>
        <v>200</v>
      </c>
      <c r="G649" s="26">
        <f>Tabla13[[#This Row],[CANTIDAD TOTAL]]-Tabla13[[#This Row],[PRIMER TRIMESTRE]]-Tabla13[[#This Row],[SEGUNDO TRIMESTRE]]-Tabla13[[#This Row],[TERCER TRIMESTRE]]</f>
        <v>198</v>
      </c>
      <c r="H649" s="26">
        <v>798</v>
      </c>
      <c r="I649" s="27">
        <v>100.3</v>
      </c>
      <c r="J649" s="27">
        <f>Tabla13[[#This Row],[CANTIDAD TOTAL]]*Tabla13[[#This Row],[PRECIO UNITARIO ESTIMADO]]</f>
        <v>80039.399999999994</v>
      </c>
      <c r="K649" s="34"/>
      <c r="L649" s="36" t="s">
        <v>35</v>
      </c>
      <c r="M649" s="26" t="s">
        <v>1709</v>
      </c>
      <c r="N649" s="26"/>
      <c r="O649" s="36" t="s">
        <v>1213</v>
      </c>
      <c r="P649" s="65"/>
      <c r="Q649" s="79" t="s">
        <v>1240</v>
      </c>
      <c r="R649" s="83">
        <v>639</v>
      </c>
      <c r="U649" s="29" t="s">
        <v>665</v>
      </c>
    </row>
    <row r="650" spans="1:21" x14ac:dyDescent="0.25">
      <c r="A650" s="34" t="s">
        <v>456</v>
      </c>
      <c r="B650" s="26" t="s">
        <v>477</v>
      </c>
      <c r="C650" s="36"/>
      <c r="D650" s="26">
        <f>ROUND(Tabla13[[#This Row],[CANTIDAD TOTAL]]/4,0)</f>
        <v>54</v>
      </c>
      <c r="E650" s="26">
        <f>ROUND(Tabla13[[#This Row],[CANTIDAD TOTAL]]/4,0)</f>
        <v>54</v>
      </c>
      <c r="F650" s="26">
        <f>ROUND(Tabla13[[#This Row],[CANTIDAD TOTAL]]/4,0)</f>
        <v>54</v>
      </c>
      <c r="G650" s="26">
        <f>Tabla13[[#This Row],[CANTIDAD TOTAL]]-Tabla13[[#This Row],[PRIMER TRIMESTRE]]-Tabla13[[#This Row],[SEGUNDO TRIMESTRE]]-Tabla13[[#This Row],[TERCER TRIMESTRE]]</f>
        <v>55</v>
      </c>
      <c r="H650" s="26">
        <v>217</v>
      </c>
      <c r="I650" s="27">
        <v>424.8</v>
      </c>
      <c r="J650" s="27">
        <f>Tabla13[[#This Row],[CANTIDAD TOTAL]]*Tabla13[[#This Row],[PRECIO UNITARIO ESTIMADO]]</f>
        <v>92181.6</v>
      </c>
      <c r="K650" s="34"/>
      <c r="L650" s="36" t="s">
        <v>35</v>
      </c>
      <c r="M650" s="26" t="s">
        <v>1709</v>
      </c>
      <c r="N650" s="26"/>
      <c r="O650" s="36" t="s">
        <v>1213</v>
      </c>
      <c r="P650" s="65"/>
      <c r="Q650" s="79" t="s">
        <v>1240</v>
      </c>
      <c r="R650" s="83">
        <v>640</v>
      </c>
      <c r="U650" s="29" t="s">
        <v>666</v>
      </c>
    </row>
    <row r="651" spans="1:21" x14ac:dyDescent="0.25">
      <c r="A651" s="34" t="s">
        <v>456</v>
      </c>
      <c r="B651" s="26" t="s">
        <v>478</v>
      </c>
      <c r="C651" s="36" t="s">
        <v>24</v>
      </c>
      <c r="D651" s="26">
        <f>ROUND(Tabla13[[#This Row],[CANTIDAD TOTAL]]/4,0)</f>
        <v>26</v>
      </c>
      <c r="E651" s="26">
        <f>ROUND(Tabla13[[#This Row],[CANTIDAD TOTAL]]/4,0)</f>
        <v>26</v>
      </c>
      <c r="F651" s="26">
        <f>ROUND(Tabla13[[#This Row],[CANTIDAD TOTAL]]/4,0)</f>
        <v>26</v>
      </c>
      <c r="G651" s="26">
        <f>Tabla13[[#This Row],[CANTIDAD TOTAL]]-Tabla13[[#This Row],[PRIMER TRIMESTRE]]-Tabla13[[#This Row],[SEGUNDO TRIMESTRE]]-Tabla13[[#This Row],[TERCER TRIMESTRE]]</f>
        <v>26</v>
      </c>
      <c r="H651" s="26">
        <v>104</v>
      </c>
      <c r="I651" s="27">
        <v>460.2</v>
      </c>
      <c r="J651" s="27">
        <f>Tabla13[[#This Row],[CANTIDAD TOTAL]]*Tabla13[[#This Row],[PRECIO UNITARIO ESTIMADO]]</f>
        <v>47860.799999999996</v>
      </c>
      <c r="K651" s="34"/>
      <c r="L651" s="36" t="s">
        <v>35</v>
      </c>
      <c r="M651" s="26" t="s">
        <v>1709</v>
      </c>
      <c r="N651" s="26"/>
      <c r="O651" s="36" t="s">
        <v>1213</v>
      </c>
      <c r="P651" s="65"/>
      <c r="Q651" s="79" t="s">
        <v>1240</v>
      </c>
      <c r="R651" s="83">
        <v>641</v>
      </c>
      <c r="U651" s="29" t="s">
        <v>667</v>
      </c>
    </row>
    <row r="652" spans="1:21" s="43" customFormat="1" x14ac:dyDescent="0.25">
      <c r="A652" s="34" t="s">
        <v>456</v>
      </c>
      <c r="B652" s="26" t="s">
        <v>479</v>
      </c>
      <c r="C652" s="36" t="s">
        <v>24</v>
      </c>
      <c r="D652" s="26">
        <f>ROUND(Tabla13[[#This Row],[CANTIDAD TOTAL]]/4,0)</f>
        <v>8</v>
      </c>
      <c r="E652" s="26">
        <f>ROUND(Tabla13[[#This Row],[CANTIDAD TOTAL]]/4,0)</f>
        <v>8</v>
      </c>
      <c r="F652" s="26">
        <f>ROUND(Tabla13[[#This Row],[CANTIDAD TOTAL]]/4,0)</f>
        <v>8</v>
      </c>
      <c r="G652" s="26">
        <f>Tabla13[[#This Row],[CANTIDAD TOTAL]]-Tabla13[[#This Row],[PRIMER TRIMESTRE]]-Tabla13[[#This Row],[SEGUNDO TRIMESTRE]]-Tabla13[[#This Row],[TERCER TRIMESTRE]]</f>
        <v>6</v>
      </c>
      <c r="H652" s="26">
        <v>30</v>
      </c>
      <c r="I652" s="27">
        <v>53.69</v>
      </c>
      <c r="J652" s="27">
        <f>Tabla13[[#This Row],[CANTIDAD TOTAL]]*Tabla13[[#This Row],[PRECIO UNITARIO ESTIMADO]]</f>
        <v>1610.6999999999998</v>
      </c>
      <c r="K652" s="34"/>
      <c r="L652" s="36" t="s">
        <v>35</v>
      </c>
      <c r="M652" s="26" t="s">
        <v>1709</v>
      </c>
      <c r="N652" s="26"/>
      <c r="O652" s="36" t="s">
        <v>1213</v>
      </c>
      <c r="P652" s="65"/>
      <c r="Q652" s="79" t="s">
        <v>1240</v>
      </c>
      <c r="R652" s="83">
        <v>642</v>
      </c>
      <c r="U652" s="29"/>
    </row>
    <row r="653" spans="1:21" x14ac:dyDescent="0.25">
      <c r="A653" s="34" t="s">
        <v>456</v>
      </c>
      <c r="B653" s="26" t="s">
        <v>480</v>
      </c>
      <c r="C653" s="36" t="s">
        <v>24</v>
      </c>
      <c r="D653" s="26">
        <f>ROUND(Tabla13[[#This Row],[CANTIDAD TOTAL]]/4,0)</f>
        <v>90</v>
      </c>
      <c r="E653" s="26">
        <f>ROUND(Tabla13[[#This Row],[CANTIDAD TOTAL]]/4,0)</f>
        <v>90</v>
      </c>
      <c r="F653" s="26">
        <f>ROUND(Tabla13[[#This Row],[CANTIDAD TOTAL]]/4,0)</f>
        <v>90</v>
      </c>
      <c r="G653" s="26">
        <f>Tabla13[[#This Row],[CANTIDAD TOTAL]]-Tabla13[[#This Row],[PRIMER TRIMESTRE]]-Tabla13[[#This Row],[SEGUNDO TRIMESTRE]]-Tabla13[[#This Row],[TERCER TRIMESTRE]]</f>
        <v>91</v>
      </c>
      <c r="H653" s="26">
        <v>361</v>
      </c>
      <c r="I653" s="27">
        <v>141.6</v>
      </c>
      <c r="J653" s="27">
        <f>Tabla13[[#This Row],[CANTIDAD TOTAL]]*Tabla13[[#This Row],[PRECIO UNITARIO ESTIMADO]]</f>
        <v>51117.599999999999</v>
      </c>
      <c r="K653" s="34"/>
      <c r="L653" s="36" t="s">
        <v>35</v>
      </c>
      <c r="M653" s="26" t="s">
        <v>1709</v>
      </c>
      <c r="N653" s="26"/>
      <c r="O653" s="36" t="s">
        <v>1213</v>
      </c>
      <c r="P653" s="65"/>
      <c r="Q653" s="79" t="s">
        <v>1240</v>
      </c>
      <c r="R653" s="83">
        <v>643</v>
      </c>
      <c r="U653" s="29" t="s">
        <v>668</v>
      </c>
    </row>
    <row r="654" spans="1:21" x14ac:dyDescent="0.25">
      <c r="A654" s="34" t="s">
        <v>456</v>
      </c>
      <c r="B654" s="26" t="s">
        <v>481</v>
      </c>
      <c r="C654" s="36" t="s">
        <v>24</v>
      </c>
      <c r="D654" s="26">
        <f>ROUND(Tabla13[[#This Row],[CANTIDAD TOTAL]]/4,0)</f>
        <v>433</v>
      </c>
      <c r="E654" s="26">
        <f>ROUND(Tabla13[[#This Row],[CANTIDAD TOTAL]]/4,0)</f>
        <v>433</v>
      </c>
      <c r="F654" s="26">
        <f>ROUND(Tabla13[[#This Row],[CANTIDAD TOTAL]]/4,0)</f>
        <v>433</v>
      </c>
      <c r="G654" s="26">
        <f>Tabla13[[#This Row],[CANTIDAD TOTAL]]-Tabla13[[#This Row],[PRIMER TRIMESTRE]]-Tabla13[[#This Row],[SEGUNDO TRIMESTRE]]-Tabla13[[#This Row],[TERCER TRIMESTRE]]</f>
        <v>431</v>
      </c>
      <c r="H654" s="26">
        <v>1730</v>
      </c>
      <c r="I654" s="27">
        <v>92.04</v>
      </c>
      <c r="J654" s="27">
        <f>Tabla13[[#This Row],[CANTIDAD TOTAL]]*Tabla13[[#This Row],[PRECIO UNITARIO ESTIMADO]]</f>
        <v>159229.20000000001</v>
      </c>
      <c r="K654" s="34"/>
      <c r="L654" s="36" t="s">
        <v>35</v>
      </c>
      <c r="M654" s="26" t="s">
        <v>1709</v>
      </c>
      <c r="N654" s="26"/>
      <c r="O654" s="36" t="s">
        <v>1213</v>
      </c>
      <c r="P654" s="65"/>
      <c r="Q654" s="79" t="s">
        <v>1240</v>
      </c>
      <c r="R654" s="83">
        <v>644</v>
      </c>
      <c r="U654" s="29" t="s">
        <v>669</v>
      </c>
    </row>
    <row r="655" spans="1:21" x14ac:dyDescent="0.25">
      <c r="A655" s="34" t="s">
        <v>456</v>
      </c>
      <c r="B655" s="26" t="s">
        <v>482</v>
      </c>
      <c r="C655" s="36" t="s">
        <v>24</v>
      </c>
      <c r="D655" s="26">
        <f>ROUND(Tabla13[[#This Row],[CANTIDAD TOTAL]]/4,0)</f>
        <v>438</v>
      </c>
      <c r="E655" s="26">
        <f>ROUND(Tabla13[[#This Row],[CANTIDAD TOTAL]]/4,0)</f>
        <v>438</v>
      </c>
      <c r="F655" s="26">
        <f>ROUND(Tabla13[[#This Row],[CANTIDAD TOTAL]]/4,0)</f>
        <v>438</v>
      </c>
      <c r="G655" s="26">
        <f>Tabla13[[#This Row],[CANTIDAD TOTAL]]-Tabla13[[#This Row],[PRIMER TRIMESTRE]]-Tabla13[[#This Row],[SEGUNDO TRIMESTRE]]-Tabla13[[#This Row],[TERCER TRIMESTRE]]</f>
        <v>436</v>
      </c>
      <c r="H655" s="26">
        <v>1750</v>
      </c>
      <c r="I655" s="27">
        <v>177</v>
      </c>
      <c r="J655" s="27">
        <f>Tabla13[[#This Row],[CANTIDAD TOTAL]]*Tabla13[[#This Row],[PRECIO UNITARIO ESTIMADO]]</f>
        <v>309750</v>
      </c>
      <c r="K655" s="34"/>
      <c r="L655" s="36" t="s">
        <v>35</v>
      </c>
      <c r="M655" s="26" t="s">
        <v>1709</v>
      </c>
      <c r="N655" s="26"/>
      <c r="O655" s="36" t="s">
        <v>1213</v>
      </c>
      <c r="P655" s="65"/>
      <c r="Q655" s="79" t="s">
        <v>1240</v>
      </c>
      <c r="R655" s="83">
        <v>645</v>
      </c>
      <c r="U655" s="29" t="s">
        <v>670</v>
      </c>
    </row>
    <row r="656" spans="1:21" x14ac:dyDescent="0.25">
      <c r="A656" s="34" t="s">
        <v>456</v>
      </c>
      <c r="B656" s="26" t="s">
        <v>483</v>
      </c>
      <c r="C656" s="36" t="s">
        <v>24</v>
      </c>
      <c r="D656" s="26">
        <f>ROUND(Tabla13[[#This Row],[CANTIDAD TOTAL]]/4,0)</f>
        <v>400</v>
      </c>
      <c r="E656" s="26">
        <f>ROUND(Tabla13[[#This Row],[CANTIDAD TOTAL]]/4,0)</f>
        <v>400</v>
      </c>
      <c r="F656" s="26">
        <f>ROUND(Tabla13[[#This Row],[CANTIDAD TOTAL]]/4,0)</f>
        <v>400</v>
      </c>
      <c r="G656" s="26">
        <f>Tabla13[[#This Row],[CANTIDAD TOTAL]]-Tabla13[[#This Row],[PRIMER TRIMESTRE]]-Tabla13[[#This Row],[SEGUNDO TRIMESTRE]]-Tabla13[[#This Row],[TERCER TRIMESTRE]]</f>
        <v>400</v>
      </c>
      <c r="H656" s="26">
        <v>1600</v>
      </c>
      <c r="I656" s="27">
        <v>27.14</v>
      </c>
      <c r="J656" s="27">
        <f>Tabla13[[#This Row],[CANTIDAD TOTAL]]*Tabla13[[#This Row],[PRECIO UNITARIO ESTIMADO]]</f>
        <v>43424</v>
      </c>
      <c r="K656" s="34"/>
      <c r="L656" s="36" t="s">
        <v>35</v>
      </c>
      <c r="M656" s="26" t="s">
        <v>1709</v>
      </c>
      <c r="N656" s="26"/>
      <c r="O656" s="36" t="s">
        <v>1213</v>
      </c>
      <c r="P656" s="65"/>
      <c r="Q656" s="79" t="s">
        <v>1240</v>
      </c>
      <c r="R656" s="83">
        <v>646</v>
      </c>
      <c r="U656" s="29" t="s">
        <v>671</v>
      </c>
    </row>
    <row r="657" spans="1:21" x14ac:dyDescent="0.25">
      <c r="A657" s="34" t="s">
        <v>456</v>
      </c>
      <c r="B657" s="26" t="s">
        <v>484</v>
      </c>
      <c r="C657" s="36" t="s">
        <v>24</v>
      </c>
      <c r="D657" s="26">
        <f>ROUND(Tabla13[[#This Row],[CANTIDAD TOTAL]]/4,0)</f>
        <v>34</v>
      </c>
      <c r="E657" s="26">
        <f>ROUND(Tabla13[[#This Row],[CANTIDAD TOTAL]]/4,0)</f>
        <v>34</v>
      </c>
      <c r="F657" s="26">
        <f>ROUND(Tabla13[[#This Row],[CANTIDAD TOTAL]]/4,0)</f>
        <v>34</v>
      </c>
      <c r="G657" s="26">
        <f>Tabla13[[#This Row],[CANTIDAD TOTAL]]-Tabla13[[#This Row],[PRIMER TRIMESTRE]]-Tabla13[[#This Row],[SEGUNDO TRIMESTRE]]-Tabla13[[#This Row],[TERCER TRIMESTRE]]</f>
        <v>32</v>
      </c>
      <c r="H657" s="26">
        <v>134</v>
      </c>
      <c r="I657" s="27">
        <v>455.48</v>
      </c>
      <c r="J657" s="27">
        <f>Tabla13[[#This Row],[CANTIDAD TOTAL]]*Tabla13[[#This Row],[PRECIO UNITARIO ESTIMADO]]</f>
        <v>61034.32</v>
      </c>
      <c r="K657" s="34"/>
      <c r="L657" s="36" t="s">
        <v>35</v>
      </c>
      <c r="M657" s="26" t="s">
        <v>1709</v>
      </c>
      <c r="N657" s="26"/>
      <c r="O657" s="36" t="s">
        <v>1213</v>
      </c>
      <c r="P657" s="65"/>
      <c r="Q657" s="79" t="s">
        <v>1240</v>
      </c>
      <c r="R657" s="83">
        <v>647</v>
      </c>
      <c r="U657" s="29" t="s">
        <v>672</v>
      </c>
    </row>
    <row r="658" spans="1:21" x14ac:dyDescent="0.25">
      <c r="A658" s="34" t="s">
        <v>456</v>
      </c>
      <c r="B658" s="26" t="s">
        <v>485</v>
      </c>
      <c r="C658" s="36" t="s">
        <v>24</v>
      </c>
      <c r="D658" s="26">
        <f>ROUND(Tabla13[[#This Row],[CANTIDAD TOTAL]]/4,0)</f>
        <v>18</v>
      </c>
      <c r="E658" s="26">
        <f>ROUND(Tabla13[[#This Row],[CANTIDAD TOTAL]]/4,0)</f>
        <v>18</v>
      </c>
      <c r="F658" s="26">
        <f>ROUND(Tabla13[[#This Row],[CANTIDAD TOTAL]]/4,0)</f>
        <v>18</v>
      </c>
      <c r="G658" s="26">
        <f>Tabla13[[#This Row],[CANTIDAD TOTAL]]-Tabla13[[#This Row],[PRIMER TRIMESTRE]]-Tabla13[[#This Row],[SEGUNDO TRIMESTRE]]-Tabla13[[#This Row],[TERCER TRIMESTRE]]</f>
        <v>16</v>
      </c>
      <c r="H658" s="26">
        <v>70</v>
      </c>
      <c r="I658" s="27">
        <v>489.7</v>
      </c>
      <c r="J658" s="27">
        <f>Tabla13[[#This Row],[CANTIDAD TOTAL]]*Tabla13[[#This Row],[PRECIO UNITARIO ESTIMADO]]</f>
        <v>34279</v>
      </c>
      <c r="K658" s="34"/>
      <c r="L658" s="36" t="s">
        <v>35</v>
      </c>
      <c r="M658" s="26" t="s">
        <v>1709</v>
      </c>
      <c r="N658" s="26"/>
      <c r="O658" s="36" t="s">
        <v>1213</v>
      </c>
      <c r="P658" s="65"/>
      <c r="Q658" s="79" t="s">
        <v>1240</v>
      </c>
      <c r="R658" s="83">
        <v>648</v>
      </c>
      <c r="U658" s="29" t="s">
        <v>673</v>
      </c>
    </row>
    <row r="659" spans="1:21" x14ac:dyDescent="0.25">
      <c r="A659" s="34" t="s">
        <v>456</v>
      </c>
      <c r="B659" s="26" t="s">
        <v>486</v>
      </c>
      <c r="C659" s="36" t="s">
        <v>24</v>
      </c>
      <c r="D659" s="26">
        <v>0</v>
      </c>
      <c r="E659" s="26">
        <f>ROUND(Tabla13[[#This Row],[CANTIDAD TOTAL]]/4,0)</f>
        <v>1</v>
      </c>
      <c r="F659" s="26">
        <f>ROUND(Tabla13[[#This Row],[CANTIDAD TOTAL]]/4,0)</f>
        <v>1</v>
      </c>
      <c r="G659" s="26">
        <f>Tabla13[[#This Row],[CANTIDAD TOTAL]]-Tabla13[[#This Row],[PRIMER TRIMESTRE]]-Tabla13[[#This Row],[SEGUNDO TRIMESTRE]]-Tabla13[[#This Row],[TERCER TRIMESTRE]]</f>
        <v>0</v>
      </c>
      <c r="H659" s="26">
        <v>2</v>
      </c>
      <c r="I659" s="27">
        <v>200.6</v>
      </c>
      <c r="J659" s="27">
        <f>Tabla13[[#This Row],[CANTIDAD TOTAL]]*Tabla13[[#This Row],[PRECIO UNITARIO ESTIMADO]]</f>
        <v>401.2</v>
      </c>
      <c r="K659" s="34"/>
      <c r="L659" s="36" t="s">
        <v>35</v>
      </c>
      <c r="M659" s="26" t="s">
        <v>1709</v>
      </c>
      <c r="N659" s="26"/>
      <c r="O659" s="36" t="s">
        <v>1213</v>
      </c>
      <c r="P659" s="65"/>
      <c r="Q659" s="79" t="s">
        <v>1240</v>
      </c>
      <c r="R659" s="83">
        <v>649</v>
      </c>
      <c r="U659" s="29" t="s">
        <v>674</v>
      </c>
    </row>
    <row r="660" spans="1:21" x14ac:dyDescent="0.25">
      <c r="A660" s="34" t="s">
        <v>456</v>
      </c>
      <c r="B660" s="26" t="s">
        <v>487</v>
      </c>
      <c r="C660" s="36" t="s">
        <v>24</v>
      </c>
      <c r="D660" s="26">
        <v>0</v>
      </c>
      <c r="E660" s="26">
        <f>ROUND(Tabla13[[#This Row],[CANTIDAD TOTAL]]/4,0)</f>
        <v>1</v>
      </c>
      <c r="F660" s="26">
        <f>ROUND(Tabla13[[#This Row],[CANTIDAD TOTAL]]/4,0)</f>
        <v>1</v>
      </c>
      <c r="G660" s="26">
        <f>Tabla13[[#This Row],[CANTIDAD TOTAL]]-Tabla13[[#This Row],[PRIMER TRIMESTRE]]-Tabla13[[#This Row],[SEGUNDO TRIMESTRE]]-Tabla13[[#This Row],[TERCER TRIMESTRE]]</f>
        <v>0</v>
      </c>
      <c r="H660" s="26">
        <v>2</v>
      </c>
      <c r="I660" s="27">
        <v>620.67999999999995</v>
      </c>
      <c r="J660" s="27">
        <f>Tabla13[[#This Row],[CANTIDAD TOTAL]]*Tabla13[[#This Row],[PRECIO UNITARIO ESTIMADO]]</f>
        <v>1241.3599999999999</v>
      </c>
      <c r="K660" s="34"/>
      <c r="L660" s="36" t="s">
        <v>35</v>
      </c>
      <c r="M660" s="26" t="s">
        <v>1709</v>
      </c>
      <c r="N660" s="26"/>
      <c r="O660" s="36" t="s">
        <v>1213</v>
      </c>
      <c r="P660" s="65"/>
      <c r="Q660" s="79" t="s">
        <v>1240</v>
      </c>
      <c r="R660" s="83">
        <v>650</v>
      </c>
      <c r="U660" s="29" t="s">
        <v>675</v>
      </c>
    </row>
    <row r="661" spans="1:21" x14ac:dyDescent="0.25">
      <c r="A661" s="34" t="s">
        <v>456</v>
      </c>
      <c r="B661" s="26" t="s">
        <v>488</v>
      </c>
      <c r="C661" s="36" t="s">
        <v>744</v>
      </c>
      <c r="D661" s="26">
        <f>ROUND(Tabla13[[#This Row],[CANTIDAD TOTAL]]/4,0)</f>
        <v>6</v>
      </c>
      <c r="E661" s="26">
        <f>ROUND(Tabla13[[#This Row],[CANTIDAD TOTAL]]/4,0)</f>
        <v>6</v>
      </c>
      <c r="F661" s="26">
        <f>ROUND(Tabla13[[#This Row],[CANTIDAD TOTAL]]/4,0)</f>
        <v>6</v>
      </c>
      <c r="G661" s="26">
        <f>Tabla13[[#This Row],[CANTIDAD TOTAL]]-Tabla13[[#This Row],[PRIMER TRIMESTRE]]-Tabla13[[#This Row],[SEGUNDO TRIMESTRE]]-Tabla13[[#This Row],[TERCER TRIMESTRE]]</f>
        <v>7</v>
      </c>
      <c r="H661" s="26">
        <v>25</v>
      </c>
      <c r="I661" s="27">
        <v>208.8</v>
      </c>
      <c r="J661" s="27">
        <f>Tabla13[[#This Row],[CANTIDAD TOTAL]]*Tabla13[[#This Row],[PRECIO UNITARIO ESTIMADO]]</f>
        <v>5220</v>
      </c>
      <c r="K661" s="34"/>
      <c r="L661" s="36" t="s">
        <v>35</v>
      </c>
      <c r="M661" s="26" t="s">
        <v>1709</v>
      </c>
      <c r="N661" s="26"/>
      <c r="O661" s="36" t="s">
        <v>1213</v>
      </c>
      <c r="P661" s="65"/>
      <c r="Q661" s="79" t="s">
        <v>1240</v>
      </c>
      <c r="R661" s="83">
        <v>651</v>
      </c>
      <c r="U661" s="29" t="s">
        <v>676</v>
      </c>
    </row>
    <row r="662" spans="1:21" x14ac:dyDescent="0.25">
      <c r="A662" s="34" t="s">
        <v>456</v>
      </c>
      <c r="B662" s="26" t="s">
        <v>489</v>
      </c>
      <c r="C662" s="36" t="s">
        <v>744</v>
      </c>
      <c r="D662" s="26">
        <f>ROUND(Tabla13[[#This Row],[CANTIDAD TOTAL]]/4,0)</f>
        <v>6</v>
      </c>
      <c r="E662" s="26">
        <f>ROUND(Tabla13[[#This Row],[CANTIDAD TOTAL]]/4,0)</f>
        <v>6</v>
      </c>
      <c r="F662" s="26">
        <f>ROUND(Tabla13[[#This Row],[CANTIDAD TOTAL]]/4,0)</f>
        <v>6</v>
      </c>
      <c r="G662" s="26">
        <f>Tabla13[[#This Row],[CANTIDAD TOTAL]]-Tabla13[[#This Row],[PRIMER TRIMESTRE]]-Tabla13[[#This Row],[SEGUNDO TRIMESTRE]]-Tabla13[[#This Row],[TERCER TRIMESTRE]]</f>
        <v>7</v>
      </c>
      <c r="H662" s="26">
        <v>25</v>
      </c>
      <c r="I662" s="27">
        <v>145.13999999999999</v>
      </c>
      <c r="J662" s="27">
        <f>Tabla13[[#This Row],[CANTIDAD TOTAL]]*Tabla13[[#This Row],[PRECIO UNITARIO ESTIMADO]]</f>
        <v>3628.4999999999995</v>
      </c>
      <c r="K662" s="34"/>
      <c r="L662" s="36" t="s">
        <v>35</v>
      </c>
      <c r="M662" s="26" t="s">
        <v>1709</v>
      </c>
      <c r="N662" s="26"/>
      <c r="O662" s="36" t="s">
        <v>1213</v>
      </c>
      <c r="P662" s="65"/>
      <c r="Q662" s="79" t="s">
        <v>1240</v>
      </c>
      <c r="R662" s="83">
        <v>652</v>
      </c>
      <c r="U662" s="29" t="s">
        <v>677</v>
      </c>
    </row>
    <row r="663" spans="1:21" x14ac:dyDescent="0.25">
      <c r="A663" s="34" t="s">
        <v>456</v>
      </c>
      <c r="B663" s="26" t="s">
        <v>490</v>
      </c>
      <c r="C663" s="36" t="s">
        <v>24</v>
      </c>
      <c r="D663" s="26">
        <f>ROUND(Tabla13[[#This Row],[CANTIDAD TOTAL]]/4,0)</f>
        <v>4</v>
      </c>
      <c r="E663" s="26">
        <f>ROUND(Tabla13[[#This Row],[CANTIDAD TOTAL]]/4,0)</f>
        <v>4</v>
      </c>
      <c r="F663" s="26">
        <f>ROUND(Tabla13[[#This Row],[CANTIDAD TOTAL]]/4,0)</f>
        <v>4</v>
      </c>
      <c r="G663" s="26">
        <f>Tabla13[[#This Row],[CANTIDAD TOTAL]]-Tabla13[[#This Row],[PRIMER TRIMESTRE]]-Tabla13[[#This Row],[SEGUNDO TRIMESTRE]]-Tabla13[[#This Row],[TERCER TRIMESTRE]]</f>
        <v>4</v>
      </c>
      <c r="H663" s="26">
        <v>16</v>
      </c>
      <c r="I663" s="27">
        <v>2900</v>
      </c>
      <c r="J663" s="27">
        <f>Tabla13[[#This Row],[CANTIDAD TOTAL]]*Tabla13[[#This Row],[PRECIO UNITARIO ESTIMADO]]</f>
        <v>46400</v>
      </c>
      <c r="K663" s="34"/>
      <c r="L663" s="36" t="s">
        <v>35</v>
      </c>
      <c r="M663" s="26" t="s">
        <v>1709</v>
      </c>
      <c r="N663" s="26"/>
      <c r="O663" s="36" t="s">
        <v>1213</v>
      </c>
      <c r="P663" s="65"/>
      <c r="Q663" s="79" t="s">
        <v>1240</v>
      </c>
      <c r="R663" s="83">
        <v>653</v>
      </c>
      <c r="U663" s="29" t="s">
        <v>678</v>
      </c>
    </row>
    <row r="664" spans="1:21" x14ac:dyDescent="0.25">
      <c r="A664" s="34" t="s">
        <v>456</v>
      </c>
      <c r="B664" s="26" t="s">
        <v>491</v>
      </c>
      <c r="C664" s="36" t="s">
        <v>24</v>
      </c>
      <c r="D664" s="26">
        <f>ROUND(Tabla13[[#This Row],[CANTIDAD TOTAL]]/4,0)</f>
        <v>2</v>
      </c>
      <c r="E664" s="26">
        <f>ROUND(Tabla13[[#This Row],[CANTIDAD TOTAL]]/4,0)</f>
        <v>2</v>
      </c>
      <c r="F664" s="26">
        <f>ROUND(Tabla13[[#This Row],[CANTIDAD TOTAL]]/4,0)</f>
        <v>2</v>
      </c>
      <c r="G664" s="26">
        <f>Tabla13[[#This Row],[CANTIDAD TOTAL]]-Tabla13[[#This Row],[PRIMER TRIMESTRE]]-Tabla13[[#This Row],[SEGUNDO TRIMESTRE]]-Tabla13[[#This Row],[TERCER TRIMESTRE]]</f>
        <v>0</v>
      </c>
      <c r="H664" s="26">
        <v>6</v>
      </c>
      <c r="I664" s="27">
        <v>325</v>
      </c>
      <c r="J664" s="27">
        <f>Tabla13[[#This Row],[CANTIDAD TOTAL]]*Tabla13[[#This Row],[PRECIO UNITARIO ESTIMADO]]</f>
        <v>1950</v>
      </c>
      <c r="K664" s="34"/>
      <c r="L664" s="36" t="s">
        <v>35</v>
      </c>
      <c r="M664" s="26" t="s">
        <v>1709</v>
      </c>
      <c r="N664" s="26"/>
      <c r="O664" s="36" t="s">
        <v>1213</v>
      </c>
      <c r="P664" s="65"/>
      <c r="Q664" s="79" t="s">
        <v>1240</v>
      </c>
      <c r="R664" s="83">
        <v>654</v>
      </c>
      <c r="U664" s="29" t="s">
        <v>679</v>
      </c>
    </row>
    <row r="665" spans="1:21" x14ac:dyDescent="0.25">
      <c r="A665" s="34" t="s">
        <v>456</v>
      </c>
      <c r="B665" s="26" t="s">
        <v>492</v>
      </c>
      <c r="C665" s="36" t="s">
        <v>24</v>
      </c>
      <c r="D665" s="26">
        <f>ROUND(Tabla13[[#This Row],[CANTIDAD TOTAL]]/4,0)</f>
        <v>52</v>
      </c>
      <c r="E665" s="26">
        <f>ROUND(Tabla13[[#This Row],[CANTIDAD TOTAL]]/4,0)</f>
        <v>52</v>
      </c>
      <c r="F665" s="26">
        <f>ROUND(Tabla13[[#This Row],[CANTIDAD TOTAL]]/4,0)</f>
        <v>52</v>
      </c>
      <c r="G665" s="26">
        <f>Tabla13[[#This Row],[CANTIDAD TOTAL]]-Tabla13[[#This Row],[PRIMER TRIMESTRE]]-Tabla13[[#This Row],[SEGUNDO TRIMESTRE]]-Tabla13[[#This Row],[TERCER TRIMESTRE]]</f>
        <v>53</v>
      </c>
      <c r="H665" s="26">
        <v>209</v>
      </c>
      <c r="I665" s="27">
        <v>455.48</v>
      </c>
      <c r="J665" s="27">
        <f>Tabla13[[#This Row],[CANTIDAD TOTAL]]*Tabla13[[#This Row],[PRECIO UNITARIO ESTIMADO]]</f>
        <v>95195.32</v>
      </c>
      <c r="K665" s="34"/>
      <c r="L665" s="36" t="s">
        <v>35</v>
      </c>
      <c r="M665" s="26" t="s">
        <v>1709</v>
      </c>
      <c r="N665" s="26"/>
      <c r="O665" s="36" t="s">
        <v>1213</v>
      </c>
      <c r="P665" s="65"/>
      <c r="Q665" s="79" t="s">
        <v>1240</v>
      </c>
      <c r="R665" s="83">
        <v>655</v>
      </c>
      <c r="U665" s="29" t="s">
        <v>680</v>
      </c>
    </row>
    <row r="666" spans="1:21" x14ac:dyDescent="0.25">
      <c r="A666" s="34" t="s">
        <v>493</v>
      </c>
      <c r="B666" s="26" t="s">
        <v>494</v>
      </c>
      <c r="C666" s="36" t="s">
        <v>24</v>
      </c>
      <c r="D666" s="26">
        <f>ROUND(Tabla13[[#This Row],[CANTIDAD TOTAL]]/4,0)</f>
        <v>4</v>
      </c>
      <c r="E666" s="26">
        <f>ROUND(Tabla13[[#This Row],[CANTIDAD TOTAL]]/4,0)</f>
        <v>4</v>
      </c>
      <c r="F666" s="26">
        <f>ROUND(Tabla13[[#This Row],[CANTIDAD TOTAL]]/4,0)</f>
        <v>4</v>
      </c>
      <c r="G666" s="26">
        <f>Tabla13[[#This Row],[CANTIDAD TOTAL]]-Tabla13[[#This Row],[PRIMER TRIMESTRE]]-Tabla13[[#This Row],[SEGUNDO TRIMESTRE]]-Tabla13[[#This Row],[TERCER TRIMESTRE]]</f>
        <v>2</v>
      </c>
      <c r="H666" s="26">
        <v>14</v>
      </c>
      <c r="I666" s="27">
        <v>590</v>
      </c>
      <c r="J666" s="27">
        <f>Tabla13[[#This Row],[CANTIDAD TOTAL]]*Tabla13[[#This Row],[PRECIO UNITARIO ESTIMADO]]</f>
        <v>8260</v>
      </c>
      <c r="K666" s="34"/>
      <c r="L666" s="36" t="s">
        <v>42</v>
      </c>
      <c r="M666" s="26" t="s">
        <v>1709</v>
      </c>
      <c r="N666" s="26"/>
      <c r="O666" s="36" t="s">
        <v>1205</v>
      </c>
      <c r="P666" s="65"/>
      <c r="Q666" s="79" t="s">
        <v>1246</v>
      </c>
      <c r="R666" s="83">
        <v>656</v>
      </c>
      <c r="U666" s="29" t="s">
        <v>681</v>
      </c>
    </row>
    <row r="667" spans="1:21" x14ac:dyDescent="0.25">
      <c r="A667" s="34" t="s">
        <v>493</v>
      </c>
      <c r="B667" s="26" t="s">
        <v>495</v>
      </c>
      <c r="C667" s="36" t="s">
        <v>24</v>
      </c>
      <c r="D667" s="26">
        <f>ROUND(Tabla13[[#This Row],[CANTIDAD TOTAL]]/4,0)</f>
        <v>2</v>
      </c>
      <c r="E667" s="26">
        <f>ROUND(Tabla13[[#This Row],[CANTIDAD TOTAL]]/4,0)</f>
        <v>2</v>
      </c>
      <c r="F667" s="26">
        <f>ROUND(Tabla13[[#This Row],[CANTIDAD TOTAL]]/4,0)</f>
        <v>2</v>
      </c>
      <c r="G667" s="26">
        <f>Tabla13[[#This Row],[CANTIDAD TOTAL]]-Tabla13[[#This Row],[PRIMER TRIMESTRE]]-Tabla13[[#This Row],[SEGUNDO TRIMESTRE]]-Tabla13[[#This Row],[TERCER TRIMESTRE]]</f>
        <v>0</v>
      </c>
      <c r="H667" s="26">
        <v>6</v>
      </c>
      <c r="I667" s="27">
        <v>1740</v>
      </c>
      <c r="J667" s="27">
        <f>Tabla13[[#This Row],[CANTIDAD TOTAL]]*Tabla13[[#This Row],[PRECIO UNITARIO ESTIMADO]]</f>
        <v>10440</v>
      </c>
      <c r="K667" s="34"/>
      <c r="L667" s="36" t="s">
        <v>42</v>
      </c>
      <c r="M667" s="26" t="s">
        <v>1709</v>
      </c>
      <c r="N667" s="26"/>
      <c r="O667" s="36" t="s">
        <v>1205</v>
      </c>
      <c r="P667" s="65"/>
      <c r="Q667" s="79" t="s">
        <v>1246</v>
      </c>
      <c r="R667" s="83">
        <v>657</v>
      </c>
      <c r="U667" s="29" t="s">
        <v>682</v>
      </c>
    </row>
    <row r="668" spans="1:21" x14ac:dyDescent="0.25">
      <c r="A668" s="34" t="s">
        <v>493</v>
      </c>
      <c r="B668" s="26" t="s">
        <v>496</v>
      </c>
      <c r="C668" s="36" t="s">
        <v>24</v>
      </c>
      <c r="D668" s="26">
        <f>ROUND(Tabla13[[#This Row],[CANTIDAD TOTAL]]/4,0)</f>
        <v>6</v>
      </c>
      <c r="E668" s="26">
        <f>ROUND(Tabla13[[#This Row],[CANTIDAD TOTAL]]/4,0)</f>
        <v>6</v>
      </c>
      <c r="F668" s="26">
        <f>ROUND(Tabla13[[#This Row],[CANTIDAD TOTAL]]/4,0)</f>
        <v>6</v>
      </c>
      <c r="G668" s="26">
        <f>Tabla13[[#This Row],[CANTIDAD TOTAL]]-Tabla13[[#This Row],[PRIMER TRIMESTRE]]-Tabla13[[#This Row],[SEGUNDO TRIMESTRE]]-Tabla13[[#This Row],[TERCER TRIMESTRE]]</f>
        <v>6</v>
      </c>
      <c r="H668" s="26">
        <v>24</v>
      </c>
      <c r="I668" s="27">
        <v>125</v>
      </c>
      <c r="J668" s="27">
        <f>Tabla13[[#This Row],[CANTIDAD TOTAL]]*Tabla13[[#This Row],[PRECIO UNITARIO ESTIMADO]]</f>
        <v>3000</v>
      </c>
      <c r="K668" s="34"/>
      <c r="L668" s="36" t="s">
        <v>42</v>
      </c>
      <c r="M668" s="26" t="s">
        <v>1709</v>
      </c>
      <c r="N668" s="26"/>
      <c r="O668" s="36" t="s">
        <v>1205</v>
      </c>
      <c r="P668" s="65"/>
      <c r="Q668" s="79" t="s">
        <v>1246</v>
      </c>
      <c r="R668" s="83">
        <v>658</v>
      </c>
      <c r="U668" s="29" t="s">
        <v>683</v>
      </c>
    </row>
    <row r="669" spans="1:21" x14ac:dyDescent="0.25">
      <c r="A669" s="34" t="s">
        <v>493</v>
      </c>
      <c r="B669" s="26" t="s">
        <v>497</v>
      </c>
      <c r="C669" s="36" t="s">
        <v>24</v>
      </c>
      <c r="D669" s="26">
        <f>ROUND(Tabla13[[#This Row],[CANTIDAD TOTAL]]/4,0)</f>
        <v>6</v>
      </c>
      <c r="E669" s="26">
        <f>ROUND(Tabla13[[#This Row],[CANTIDAD TOTAL]]/4,0)</f>
        <v>6</v>
      </c>
      <c r="F669" s="26">
        <f>ROUND(Tabla13[[#This Row],[CANTIDAD TOTAL]]/4,0)</f>
        <v>6</v>
      </c>
      <c r="G669" s="26">
        <f>Tabla13[[#This Row],[CANTIDAD TOTAL]]-Tabla13[[#This Row],[PRIMER TRIMESTRE]]-Tabla13[[#This Row],[SEGUNDO TRIMESTRE]]-Tabla13[[#This Row],[TERCER TRIMESTRE]]</f>
        <v>6</v>
      </c>
      <c r="H669" s="26">
        <v>24</v>
      </c>
      <c r="I669" s="27">
        <v>300</v>
      </c>
      <c r="J669" s="27">
        <f>Tabla13[[#This Row],[CANTIDAD TOTAL]]*Tabla13[[#This Row],[PRECIO UNITARIO ESTIMADO]]</f>
        <v>7200</v>
      </c>
      <c r="K669" s="34"/>
      <c r="L669" s="36" t="s">
        <v>42</v>
      </c>
      <c r="M669" s="26" t="s">
        <v>1709</v>
      </c>
      <c r="N669" s="26"/>
      <c r="O669" s="36" t="s">
        <v>1205</v>
      </c>
      <c r="P669" s="65"/>
      <c r="Q669" s="79" t="s">
        <v>1246</v>
      </c>
      <c r="R669" s="83">
        <v>659</v>
      </c>
      <c r="U669" s="29" t="s">
        <v>25</v>
      </c>
    </row>
    <row r="670" spans="1:21" x14ac:dyDescent="0.25">
      <c r="A670" s="34" t="s">
        <v>493</v>
      </c>
      <c r="B670" s="26" t="s">
        <v>498</v>
      </c>
      <c r="C670" s="36" t="s">
        <v>24</v>
      </c>
      <c r="D670" s="26">
        <f>ROUND(Tabla13[[#This Row],[CANTIDAD TOTAL]]/4,0)</f>
        <v>13</v>
      </c>
      <c r="E670" s="26">
        <f>ROUND(Tabla13[[#This Row],[CANTIDAD TOTAL]]/4,0)</f>
        <v>13</v>
      </c>
      <c r="F670" s="26">
        <f>ROUND(Tabla13[[#This Row],[CANTIDAD TOTAL]]/4,0)</f>
        <v>13</v>
      </c>
      <c r="G670" s="26">
        <f>Tabla13[[#This Row],[CANTIDAD TOTAL]]-Tabla13[[#This Row],[PRIMER TRIMESTRE]]-Tabla13[[#This Row],[SEGUNDO TRIMESTRE]]-Tabla13[[#This Row],[TERCER TRIMESTRE]]</f>
        <v>11</v>
      </c>
      <c r="H670" s="26">
        <v>50</v>
      </c>
      <c r="I670" s="27">
        <v>175</v>
      </c>
      <c r="J670" s="27">
        <f>Tabla13[[#This Row],[CANTIDAD TOTAL]]*Tabla13[[#This Row],[PRECIO UNITARIO ESTIMADO]]</f>
        <v>8750</v>
      </c>
      <c r="K670" s="34"/>
      <c r="L670" s="36" t="s">
        <v>42</v>
      </c>
      <c r="M670" s="26" t="s">
        <v>1709</v>
      </c>
      <c r="N670" s="26"/>
      <c r="O670" s="36" t="s">
        <v>1205</v>
      </c>
      <c r="P670" s="65"/>
      <c r="Q670" s="79" t="s">
        <v>1246</v>
      </c>
      <c r="R670" s="83">
        <v>660</v>
      </c>
      <c r="U670" s="29" t="s">
        <v>684</v>
      </c>
    </row>
    <row r="671" spans="1:21" x14ac:dyDescent="0.25">
      <c r="A671" s="34" t="s">
        <v>493</v>
      </c>
      <c r="B671" s="26" t="s">
        <v>499</v>
      </c>
      <c r="C671" s="36" t="s">
        <v>744</v>
      </c>
      <c r="D671" s="26">
        <f>ROUND(Tabla13[[#This Row],[CANTIDAD TOTAL]]/4,0)</f>
        <v>6</v>
      </c>
      <c r="E671" s="26">
        <f>ROUND(Tabla13[[#This Row],[CANTIDAD TOTAL]]/4,0)</f>
        <v>6</v>
      </c>
      <c r="F671" s="26">
        <f>ROUND(Tabla13[[#This Row],[CANTIDAD TOTAL]]/4,0)</f>
        <v>6</v>
      </c>
      <c r="G671" s="26">
        <f>Tabla13[[#This Row],[CANTIDAD TOTAL]]-Tabla13[[#This Row],[PRIMER TRIMESTRE]]-Tabla13[[#This Row],[SEGUNDO TRIMESTRE]]-Tabla13[[#This Row],[TERCER TRIMESTRE]]</f>
        <v>6</v>
      </c>
      <c r="H671" s="26">
        <v>24</v>
      </c>
      <c r="I671" s="27">
        <v>175</v>
      </c>
      <c r="J671" s="27">
        <f>Tabla13[[#This Row],[CANTIDAD TOTAL]]*Tabla13[[#This Row],[PRECIO UNITARIO ESTIMADO]]</f>
        <v>4200</v>
      </c>
      <c r="K671" s="34"/>
      <c r="L671" s="36" t="s">
        <v>42</v>
      </c>
      <c r="M671" s="26" t="s">
        <v>1709</v>
      </c>
      <c r="N671" s="26"/>
      <c r="O671" s="36" t="s">
        <v>1205</v>
      </c>
      <c r="P671" s="65"/>
      <c r="Q671" s="79" t="s">
        <v>1246</v>
      </c>
      <c r="R671" s="83">
        <v>661</v>
      </c>
      <c r="U671" s="29" t="s">
        <v>540</v>
      </c>
    </row>
    <row r="672" spans="1:21" x14ac:dyDescent="0.25">
      <c r="A672" s="34" t="s">
        <v>493</v>
      </c>
      <c r="B672" s="26" t="s">
        <v>500</v>
      </c>
      <c r="C672" s="36" t="s">
        <v>24</v>
      </c>
      <c r="D672" s="26">
        <f>ROUND(Tabla13[[#This Row],[CANTIDAD TOTAL]]/4,0)</f>
        <v>3</v>
      </c>
      <c r="E672" s="26">
        <f>ROUND(Tabla13[[#This Row],[CANTIDAD TOTAL]]/4,0)</f>
        <v>3</v>
      </c>
      <c r="F672" s="26">
        <f>ROUND(Tabla13[[#This Row],[CANTIDAD TOTAL]]/4,0)</f>
        <v>3</v>
      </c>
      <c r="G672" s="26">
        <f>Tabla13[[#This Row],[CANTIDAD TOTAL]]-Tabla13[[#This Row],[PRIMER TRIMESTRE]]-Tabla13[[#This Row],[SEGUNDO TRIMESTRE]]-Tabla13[[#This Row],[TERCER TRIMESTRE]]</f>
        <v>3</v>
      </c>
      <c r="H672" s="26">
        <v>12</v>
      </c>
      <c r="I672" s="27">
        <v>300</v>
      </c>
      <c r="J672" s="27">
        <f>Tabla13[[#This Row],[CANTIDAD TOTAL]]*Tabla13[[#This Row],[PRECIO UNITARIO ESTIMADO]]</f>
        <v>3600</v>
      </c>
      <c r="K672" s="34"/>
      <c r="L672" s="36" t="s">
        <v>42</v>
      </c>
      <c r="M672" s="26" t="s">
        <v>1709</v>
      </c>
      <c r="N672" s="26"/>
      <c r="O672" s="36" t="s">
        <v>1205</v>
      </c>
      <c r="P672" s="65"/>
      <c r="Q672" s="79" t="s">
        <v>1246</v>
      </c>
      <c r="R672" s="83">
        <v>662</v>
      </c>
      <c r="U672" s="29" t="s">
        <v>685</v>
      </c>
    </row>
    <row r="673" spans="1:21" x14ac:dyDescent="0.25">
      <c r="A673" s="34" t="s">
        <v>501</v>
      </c>
      <c r="B673" s="26" t="s">
        <v>502</v>
      </c>
      <c r="C673" s="36" t="s">
        <v>24</v>
      </c>
      <c r="D673" s="26">
        <f>ROUND(Tabla13[[#This Row],[CANTIDAD TOTAL]]/4,0)</f>
        <v>2</v>
      </c>
      <c r="E673" s="26">
        <f>ROUND(Tabla13[[#This Row],[CANTIDAD TOTAL]]/4,0)</f>
        <v>2</v>
      </c>
      <c r="F673" s="26">
        <f>ROUND(Tabla13[[#This Row],[CANTIDAD TOTAL]]/4,0)</f>
        <v>2</v>
      </c>
      <c r="G673" s="26">
        <f>Tabla13[[#This Row],[CANTIDAD TOTAL]]-Tabla13[[#This Row],[PRIMER TRIMESTRE]]-Tabla13[[#This Row],[SEGUNDO TRIMESTRE]]-Tabla13[[#This Row],[TERCER TRIMESTRE]]</f>
        <v>0</v>
      </c>
      <c r="H673" s="26">
        <v>6</v>
      </c>
      <c r="I673" s="27">
        <v>4566.6000000000004</v>
      </c>
      <c r="J673" s="27">
        <f>Tabla13[[#This Row],[CANTIDAD TOTAL]]*Tabla13[[#This Row],[PRECIO UNITARIO ESTIMADO]]</f>
        <v>27399.600000000002</v>
      </c>
      <c r="K673" s="34"/>
      <c r="L673" s="36" t="s">
        <v>39</v>
      </c>
      <c r="M673" s="26" t="s">
        <v>1709</v>
      </c>
      <c r="N673" s="26"/>
      <c r="O673" s="36" t="s">
        <v>1213</v>
      </c>
      <c r="P673" s="65"/>
      <c r="Q673" s="79" t="s">
        <v>1245</v>
      </c>
      <c r="R673" s="83">
        <v>663</v>
      </c>
      <c r="U673" s="29" t="s">
        <v>686</v>
      </c>
    </row>
    <row r="674" spans="1:21" x14ac:dyDescent="0.25">
      <c r="A674" s="34" t="s">
        <v>501</v>
      </c>
      <c r="B674" s="26" t="s">
        <v>503</v>
      </c>
      <c r="C674" s="36" t="s">
        <v>24</v>
      </c>
      <c r="D674" s="26">
        <f>ROUND(Tabla13[[#This Row],[CANTIDAD TOTAL]]/4,0)</f>
        <v>1</v>
      </c>
      <c r="E674" s="26">
        <f>ROUND(Tabla13[[#This Row],[CANTIDAD TOTAL]]/4,0)</f>
        <v>1</v>
      </c>
      <c r="F674" s="26">
        <v>0</v>
      </c>
      <c r="G674" s="26">
        <f>Tabla13[[#This Row],[CANTIDAD TOTAL]]-Tabla13[[#This Row],[PRIMER TRIMESTRE]]-Tabla13[[#This Row],[SEGUNDO TRIMESTRE]]-Tabla13[[#This Row],[TERCER TRIMESTRE]]</f>
        <v>0</v>
      </c>
      <c r="H674" s="26">
        <v>2</v>
      </c>
      <c r="I674" s="27">
        <v>1085.01</v>
      </c>
      <c r="J674" s="27">
        <f>Tabla13[[#This Row],[CANTIDAD TOTAL]]*Tabla13[[#This Row],[PRECIO UNITARIO ESTIMADO]]</f>
        <v>2170.02</v>
      </c>
      <c r="K674" s="34"/>
      <c r="L674" s="36" t="s">
        <v>39</v>
      </c>
      <c r="M674" s="26" t="s">
        <v>1709</v>
      </c>
      <c r="N674" s="26"/>
      <c r="O674" s="36" t="s">
        <v>1213</v>
      </c>
      <c r="P674" s="65"/>
      <c r="Q674" s="79" t="s">
        <v>1245</v>
      </c>
      <c r="R674" s="83">
        <v>664</v>
      </c>
      <c r="U674" s="29" t="s">
        <v>687</v>
      </c>
    </row>
    <row r="675" spans="1:21" x14ac:dyDescent="0.25">
      <c r="A675" s="34" t="s">
        <v>501</v>
      </c>
      <c r="B675" s="26" t="s">
        <v>504</v>
      </c>
      <c r="C675" s="36" t="s">
        <v>24</v>
      </c>
      <c r="D675" s="26">
        <f>ROUND(Tabla13[[#This Row],[CANTIDAD TOTAL]]/4,0)</f>
        <v>1</v>
      </c>
      <c r="E675" s="26">
        <f>ROUND(Tabla13[[#This Row],[CANTIDAD TOTAL]]/4,0)</f>
        <v>1</v>
      </c>
      <c r="F675" s="26">
        <v>0</v>
      </c>
      <c r="G675" s="26">
        <v>0</v>
      </c>
      <c r="H675" s="26">
        <v>2</v>
      </c>
      <c r="I675" s="27">
        <v>7366</v>
      </c>
      <c r="J675" s="27">
        <f>Tabla13[[#This Row],[CANTIDAD TOTAL]]*Tabla13[[#This Row],[PRECIO UNITARIO ESTIMADO]]</f>
        <v>14732</v>
      </c>
      <c r="K675" s="34"/>
      <c r="L675" s="36" t="s">
        <v>39</v>
      </c>
      <c r="M675" s="26" t="s">
        <v>1709</v>
      </c>
      <c r="N675" s="26"/>
      <c r="O675" s="36" t="s">
        <v>1213</v>
      </c>
      <c r="P675" s="65"/>
      <c r="Q675" s="79" t="s">
        <v>1245</v>
      </c>
      <c r="R675" s="83">
        <v>665</v>
      </c>
      <c r="U675" s="29" t="s">
        <v>688</v>
      </c>
    </row>
    <row r="676" spans="1:21" x14ac:dyDescent="0.25">
      <c r="A676" s="34" t="s">
        <v>501</v>
      </c>
      <c r="B676" s="26" t="s">
        <v>505</v>
      </c>
      <c r="C676" s="36" t="s">
        <v>24</v>
      </c>
      <c r="D676" s="26">
        <v>2</v>
      </c>
      <c r="E676" s="26">
        <v>0</v>
      </c>
      <c r="F676" s="26">
        <v>0</v>
      </c>
      <c r="G676" s="26">
        <v>0</v>
      </c>
      <c r="H676" s="26">
        <v>2</v>
      </c>
      <c r="I676" s="27">
        <v>3474.2</v>
      </c>
      <c r="J676" s="27">
        <f>Tabla13[[#This Row],[CANTIDAD TOTAL]]*Tabla13[[#This Row],[PRECIO UNITARIO ESTIMADO]]</f>
        <v>6948.4</v>
      </c>
      <c r="K676" s="34"/>
      <c r="L676" s="36" t="s">
        <v>39</v>
      </c>
      <c r="M676" s="26" t="s">
        <v>1709</v>
      </c>
      <c r="N676" s="26"/>
      <c r="O676" s="36" t="s">
        <v>1213</v>
      </c>
      <c r="P676" s="65"/>
      <c r="Q676" s="79" t="s">
        <v>1245</v>
      </c>
      <c r="R676" s="83">
        <v>666</v>
      </c>
      <c r="U676" s="29" t="s">
        <v>689</v>
      </c>
    </row>
    <row r="677" spans="1:21" x14ac:dyDescent="0.25">
      <c r="A677" s="34" t="s">
        <v>501</v>
      </c>
      <c r="B677" s="26" t="s">
        <v>506</v>
      </c>
      <c r="C677" s="36" t="s">
        <v>24</v>
      </c>
      <c r="D677" s="26">
        <v>1</v>
      </c>
      <c r="E677" s="26">
        <f>ROUND(Tabla13[[#This Row],[CANTIDAD TOTAL]]/4,0)</f>
        <v>0</v>
      </c>
      <c r="F677" s="26">
        <f>ROUND(Tabla13[[#This Row],[CANTIDAD TOTAL]]/4,0)</f>
        <v>0</v>
      </c>
      <c r="G677" s="26">
        <f>Tabla13[[#This Row],[CANTIDAD TOTAL]]-Tabla13[[#This Row],[PRIMER TRIMESTRE]]-Tabla13[[#This Row],[SEGUNDO TRIMESTRE]]-Tabla13[[#This Row],[TERCER TRIMESTRE]]</f>
        <v>0</v>
      </c>
      <c r="H677" s="26">
        <v>1</v>
      </c>
      <c r="I677" s="27">
        <v>37609.519999999997</v>
      </c>
      <c r="J677" s="27">
        <f>Tabla13[[#This Row],[CANTIDAD TOTAL]]*Tabla13[[#This Row],[PRECIO UNITARIO ESTIMADO]]</f>
        <v>37609.519999999997</v>
      </c>
      <c r="K677" s="34"/>
      <c r="L677" s="36" t="s">
        <v>39</v>
      </c>
      <c r="M677" s="26" t="s">
        <v>1709</v>
      </c>
      <c r="N677" s="26"/>
      <c r="O677" s="36" t="s">
        <v>1213</v>
      </c>
      <c r="P677" s="65"/>
      <c r="Q677" s="79" t="s">
        <v>1245</v>
      </c>
      <c r="R677" s="83">
        <v>667</v>
      </c>
      <c r="U677" s="29" t="s">
        <v>690</v>
      </c>
    </row>
    <row r="678" spans="1:21" x14ac:dyDescent="0.25">
      <c r="A678" s="34" t="s">
        <v>501</v>
      </c>
      <c r="B678" s="26" t="s">
        <v>507</v>
      </c>
      <c r="C678" s="36" t="s">
        <v>24</v>
      </c>
      <c r="D678" s="26">
        <v>1</v>
      </c>
      <c r="E678" s="26">
        <f>ROUND(Tabla13[[#This Row],[CANTIDAD TOTAL]]/4,0)</f>
        <v>0</v>
      </c>
      <c r="F678" s="26">
        <f>ROUND(Tabla13[[#This Row],[CANTIDAD TOTAL]]/4,0)</f>
        <v>0</v>
      </c>
      <c r="G678" s="26">
        <f>Tabla13[[#This Row],[CANTIDAD TOTAL]]-Tabla13[[#This Row],[PRIMER TRIMESTRE]]-Tabla13[[#This Row],[SEGUNDO TRIMESTRE]]-Tabla13[[#This Row],[TERCER TRIMESTRE]]</f>
        <v>0</v>
      </c>
      <c r="H678" s="26">
        <v>1</v>
      </c>
      <c r="I678" s="27">
        <v>12000</v>
      </c>
      <c r="J678" s="27">
        <f>Tabla13[[#This Row],[CANTIDAD TOTAL]]*Tabla13[[#This Row],[PRECIO UNITARIO ESTIMADO]]</f>
        <v>12000</v>
      </c>
      <c r="K678" s="34"/>
      <c r="L678" s="36" t="s">
        <v>39</v>
      </c>
      <c r="M678" s="26" t="s">
        <v>1709</v>
      </c>
      <c r="N678" s="26"/>
      <c r="O678" s="36" t="s">
        <v>1213</v>
      </c>
      <c r="P678" s="65"/>
      <c r="Q678" s="79" t="s">
        <v>1245</v>
      </c>
      <c r="R678" s="83">
        <v>668</v>
      </c>
      <c r="U678" s="29" t="s">
        <v>691</v>
      </c>
    </row>
    <row r="679" spans="1:21" x14ac:dyDescent="0.25">
      <c r="A679" s="34" t="s">
        <v>501</v>
      </c>
      <c r="B679" s="26" t="s">
        <v>508</v>
      </c>
      <c r="C679" s="36" t="s">
        <v>24</v>
      </c>
      <c r="D679" s="26">
        <v>1</v>
      </c>
      <c r="E679" s="26">
        <f>ROUND(Tabla13[[#This Row],[CANTIDAD TOTAL]]/4,0)</f>
        <v>0</v>
      </c>
      <c r="F679" s="26">
        <f>ROUND(Tabla13[[#This Row],[CANTIDAD TOTAL]]/4,0)</f>
        <v>0</v>
      </c>
      <c r="G679" s="26">
        <f>Tabla13[[#This Row],[CANTIDAD TOTAL]]-Tabla13[[#This Row],[PRIMER TRIMESTRE]]-Tabla13[[#This Row],[SEGUNDO TRIMESTRE]]-Tabla13[[#This Row],[TERCER TRIMESTRE]]</f>
        <v>0</v>
      </c>
      <c r="H679" s="26">
        <v>1</v>
      </c>
      <c r="I679" s="27">
        <v>20000</v>
      </c>
      <c r="J679" s="27">
        <f>Tabla13[[#This Row],[CANTIDAD TOTAL]]*Tabla13[[#This Row],[PRECIO UNITARIO ESTIMADO]]</f>
        <v>20000</v>
      </c>
      <c r="K679" s="34"/>
      <c r="L679" s="36" t="s">
        <v>39</v>
      </c>
      <c r="M679" s="26" t="s">
        <v>1709</v>
      </c>
      <c r="N679" s="26"/>
      <c r="O679" s="36" t="s">
        <v>1213</v>
      </c>
      <c r="P679" s="65"/>
      <c r="Q679" s="79" t="s">
        <v>1245</v>
      </c>
      <c r="R679" s="83">
        <v>669</v>
      </c>
      <c r="U679" s="29" t="s">
        <v>692</v>
      </c>
    </row>
    <row r="680" spans="1:21" x14ac:dyDescent="0.25">
      <c r="A680" s="34" t="s">
        <v>501</v>
      </c>
      <c r="B680" s="26" t="s">
        <v>509</v>
      </c>
      <c r="C680" s="36" t="s">
        <v>24</v>
      </c>
      <c r="D680" s="26">
        <v>1</v>
      </c>
      <c r="E680" s="26">
        <f>ROUND(Tabla13[[#This Row],[CANTIDAD TOTAL]]/4,0)</f>
        <v>0</v>
      </c>
      <c r="F680" s="26">
        <f>ROUND(Tabla13[[#This Row],[CANTIDAD TOTAL]]/4,0)</f>
        <v>0</v>
      </c>
      <c r="G680" s="26">
        <f>Tabla13[[#This Row],[CANTIDAD TOTAL]]-Tabla13[[#This Row],[PRIMER TRIMESTRE]]-Tabla13[[#This Row],[SEGUNDO TRIMESTRE]]-Tabla13[[#This Row],[TERCER TRIMESTRE]]</f>
        <v>0</v>
      </c>
      <c r="H680" s="26">
        <v>1</v>
      </c>
      <c r="I680" s="27">
        <v>1500</v>
      </c>
      <c r="J680" s="27">
        <f>Tabla13[[#This Row],[CANTIDAD TOTAL]]*Tabla13[[#This Row],[PRECIO UNITARIO ESTIMADO]]</f>
        <v>1500</v>
      </c>
      <c r="K680" s="34"/>
      <c r="L680" s="36" t="s">
        <v>39</v>
      </c>
      <c r="M680" s="26" t="s">
        <v>1709</v>
      </c>
      <c r="N680" s="26"/>
      <c r="O680" s="36" t="s">
        <v>1213</v>
      </c>
      <c r="P680" s="65"/>
      <c r="Q680" s="79" t="s">
        <v>1245</v>
      </c>
      <c r="R680" s="83">
        <v>670</v>
      </c>
      <c r="U680" s="29" t="s">
        <v>693</v>
      </c>
    </row>
    <row r="681" spans="1:21" x14ac:dyDescent="0.25">
      <c r="A681" s="34" t="s">
        <v>501</v>
      </c>
      <c r="B681" s="26" t="s">
        <v>510</v>
      </c>
      <c r="C681" s="36" t="s">
        <v>24</v>
      </c>
      <c r="D681" s="26">
        <v>1</v>
      </c>
      <c r="E681" s="26">
        <f>ROUND(Tabla13[[#This Row],[CANTIDAD TOTAL]]/4,0)</f>
        <v>0</v>
      </c>
      <c r="F681" s="26">
        <f>ROUND(Tabla13[[#This Row],[CANTIDAD TOTAL]]/4,0)</f>
        <v>0</v>
      </c>
      <c r="G681" s="26">
        <f>Tabla13[[#This Row],[CANTIDAD TOTAL]]-Tabla13[[#This Row],[PRIMER TRIMESTRE]]-Tabla13[[#This Row],[SEGUNDO TRIMESTRE]]-Tabla13[[#This Row],[TERCER TRIMESTRE]]</f>
        <v>0</v>
      </c>
      <c r="H681" s="26">
        <v>1</v>
      </c>
      <c r="I681" s="27">
        <v>69420</v>
      </c>
      <c r="J681" s="27">
        <f>Tabla13[[#This Row],[CANTIDAD TOTAL]]*Tabla13[[#This Row],[PRECIO UNITARIO ESTIMADO]]</f>
        <v>69420</v>
      </c>
      <c r="K681" s="34"/>
      <c r="L681" s="36" t="s">
        <v>39</v>
      </c>
      <c r="M681" s="26" t="s">
        <v>1709</v>
      </c>
      <c r="N681" s="26"/>
      <c r="O681" s="36" t="s">
        <v>1213</v>
      </c>
      <c r="P681" s="65"/>
      <c r="Q681" s="79" t="s">
        <v>1245</v>
      </c>
      <c r="R681" s="83">
        <v>671</v>
      </c>
      <c r="U681" s="29" t="s">
        <v>694</v>
      </c>
    </row>
    <row r="682" spans="1:21" x14ac:dyDescent="0.25">
      <c r="A682" s="34" t="s">
        <v>511</v>
      </c>
      <c r="B682" s="26" t="s">
        <v>512</v>
      </c>
      <c r="C682" s="36" t="s">
        <v>24</v>
      </c>
      <c r="D682" s="26">
        <f>ROUND(Tabla13[[#This Row],[CANTIDAD TOTAL]]/4,0)</f>
        <v>100</v>
      </c>
      <c r="E682" s="26">
        <f>ROUND(Tabla13[[#This Row],[CANTIDAD TOTAL]]/4,0)</f>
        <v>100</v>
      </c>
      <c r="F682" s="26">
        <f>ROUND(Tabla13[[#This Row],[CANTIDAD TOTAL]]/4,0)</f>
        <v>100</v>
      </c>
      <c r="G682" s="26">
        <f>Tabla13[[#This Row],[CANTIDAD TOTAL]]-Tabla13[[#This Row],[PRIMER TRIMESTRE]]-Tabla13[[#This Row],[SEGUNDO TRIMESTRE]]-Tabla13[[#This Row],[TERCER TRIMESTRE]]</f>
        <v>100</v>
      </c>
      <c r="H682" s="26">
        <v>400</v>
      </c>
      <c r="I682" s="27">
        <v>55.46</v>
      </c>
      <c r="J682" s="27">
        <f>Tabla13[[#This Row],[CANTIDAD TOTAL]]*Tabla13[[#This Row],[PRECIO UNITARIO ESTIMADO]]</f>
        <v>22184</v>
      </c>
      <c r="K682" s="34"/>
      <c r="L682" s="36" t="s">
        <v>35</v>
      </c>
      <c r="M682" s="26" t="s">
        <v>1709</v>
      </c>
      <c r="N682" s="26"/>
      <c r="O682" s="36" t="s">
        <v>1213</v>
      </c>
      <c r="P682" s="65"/>
      <c r="Q682" s="79" t="s">
        <v>1241</v>
      </c>
      <c r="R682" s="83">
        <v>672</v>
      </c>
      <c r="U682" s="29" t="s">
        <v>695</v>
      </c>
    </row>
    <row r="683" spans="1:21" x14ac:dyDescent="0.25">
      <c r="A683" s="34" t="s">
        <v>511</v>
      </c>
      <c r="B683" s="26" t="s">
        <v>513</v>
      </c>
      <c r="C683" s="36" t="s">
        <v>24</v>
      </c>
      <c r="D683" s="26">
        <f>ROUND(Tabla13[[#This Row],[CANTIDAD TOTAL]]/4,0)</f>
        <v>125</v>
      </c>
      <c r="E683" s="26">
        <f>ROUND(Tabla13[[#This Row],[CANTIDAD TOTAL]]/4,0)</f>
        <v>125</v>
      </c>
      <c r="F683" s="26">
        <f>ROUND(Tabla13[[#This Row],[CANTIDAD TOTAL]]/4,0)</f>
        <v>125</v>
      </c>
      <c r="G683" s="26">
        <f>Tabla13[[#This Row],[CANTIDAD TOTAL]]-Tabla13[[#This Row],[PRIMER TRIMESTRE]]-Tabla13[[#This Row],[SEGUNDO TRIMESTRE]]-Tabla13[[#This Row],[TERCER TRIMESTRE]]</f>
        <v>125</v>
      </c>
      <c r="H683" s="26">
        <v>500</v>
      </c>
      <c r="I683" s="27">
        <v>76.7</v>
      </c>
      <c r="J683" s="27">
        <f>Tabla13[[#This Row],[CANTIDAD TOTAL]]*Tabla13[[#This Row],[PRECIO UNITARIO ESTIMADO]]</f>
        <v>38350</v>
      </c>
      <c r="K683" s="34"/>
      <c r="L683" s="36" t="s">
        <v>35</v>
      </c>
      <c r="M683" s="26" t="s">
        <v>1709</v>
      </c>
      <c r="N683" s="26"/>
      <c r="O683" s="36" t="s">
        <v>1213</v>
      </c>
      <c r="P683" s="65"/>
      <c r="Q683" s="79" t="s">
        <v>1241</v>
      </c>
      <c r="R683" s="83">
        <v>673</v>
      </c>
      <c r="U683" s="29" t="s">
        <v>696</v>
      </c>
    </row>
    <row r="684" spans="1:21" x14ac:dyDescent="0.25">
      <c r="A684" s="34" t="s">
        <v>511</v>
      </c>
      <c r="B684" s="26" t="s">
        <v>514</v>
      </c>
      <c r="C684" s="36" t="s">
        <v>24</v>
      </c>
      <c r="D684" s="26">
        <f>ROUND(Tabla13[[#This Row],[CANTIDAD TOTAL]]/4,0)</f>
        <v>75</v>
      </c>
      <c r="E684" s="26">
        <f>ROUND(Tabla13[[#This Row],[CANTIDAD TOTAL]]/4,0)</f>
        <v>75</v>
      </c>
      <c r="F684" s="26">
        <f>ROUND(Tabla13[[#This Row],[CANTIDAD TOTAL]]/4,0)</f>
        <v>75</v>
      </c>
      <c r="G684" s="26">
        <f>Tabla13[[#This Row],[CANTIDAD TOTAL]]-Tabla13[[#This Row],[PRIMER TRIMESTRE]]-Tabla13[[#This Row],[SEGUNDO TRIMESTRE]]-Tabla13[[#This Row],[TERCER TRIMESTRE]]</f>
        <v>75</v>
      </c>
      <c r="H684" s="26">
        <v>300</v>
      </c>
      <c r="I684" s="27">
        <v>44.08</v>
      </c>
      <c r="J684" s="27">
        <f>Tabla13[[#This Row],[CANTIDAD TOTAL]]*Tabla13[[#This Row],[PRECIO UNITARIO ESTIMADO]]</f>
        <v>13224</v>
      </c>
      <c r="K684" s="34"/>
      <c r="L684" s="36" t="s">
        <v>35</v>
      </c>
      <c r="M684" s="26" t="s">
        <v>1709</v>
      </c>
      <c r="N684" s="26"/>
      <c r="O684" s="36" t="s">
        <v>1213</v>
      </c>
      <c r="P684" s="65"/>
      <c r="Q684" s="79" t="s">
        <v>1241</v>
      </c>
      <c r="R684" s="83">
        <v>674</v>
      </c>
      <c r="U684" s="29" t="s">
        <v>697</v>
      </c>
    </row>
    <row r="685" spans="1:21" x14ac:dyDescent="0.25">
      <c r="A685" s="34" t="s">
        <v>511</v>
      </c>
      <c r="B685" s="26" t="s">
        <v>515</v>
      </c>
      <c r="C685" s="36" t="s">
        <v>24</v>
      </c>
      <c r="D685" s="26">
        <f>ROUND(Tabla13[[#This Row],[CANTIDAD TOTAL]]/4,0)</f>
        <v>100</v>
      </c>
      <c r="E685" s="26">
        <f>ROUND(Tabla13[[#This Row],[CANTIDAD TOTAL]]/4,0)</f>
        <v>100</v>
      </c>
      <c r="F685" s="26">
        <f>ROUND(Tabla13[[#This Row],[CANTIDAD TOTAL]]/4,0)</f>
        <v>100</v>
      </c>
      <c r="G685" s="26">
        <f>Tabla13[[#This Row],[CANTIDAD TOTAL]]-Tabla13[[#This Row],[PRIMER TRIMESTRE]]-Tabla13[[#This Row],[SEGUNDO TRIMESTRE]]-Tabla13[[#This Row],[TERCER TRIMESTRE]]</f>
        <v>100</v>
      </c>
      <c r="H685" s="26">
        <v>400</v>
      </c>
      <c r="I685" s="27">
        <v>68.44</v>
      </c>
      <c r="J685" s="27">
        <f>Tabla13[[#This Row],[CANTIDAD TOTAL]]*Tabla13[[#This Row],[PRECIO UNITARIO ESTIMADO]]</f>
        <v>27376</v>
      </c>
      <c r="K685" s="34"/>
      <c r="L685" s="36" t="s">
        <v>35</v>
      </c>
      <c r="M685" s="26" t="s">
        <v>1709</v>
      </c>
      <c r="N685" s="26"/>
      <c r="O685" s="36" t="s">
        <v>1213</v>
      </c>
      <c r="P685" s="65"/>
      <c r="Q685" s="79" t="s">
        <v>1241</v>
      </c>
      <c r="R685" s="83">
        <v>675</v>
      </c>
      <c r="U685" s="29" t="s">
        <v>698</v>
      </c>
    </row>
    <row r="686" spans="1:21" x14ac:dyDescent="0.25">
      <c r="A686" s="34" t="s">
        <v>511</v>
      </c>
      <c r="B686" s="26" t="s">
        <v>516</v>
      </c>
      <c r="C686" s="36" t="s">
        <v>24</v>
      </c>
      <c r="D686" s="26">
        <f>ROUND(Tabla13[[#This Row],[CANTIDAD TOTAL]]/4,0)</f>
        <v>12</v>
      </c>
      <c r="E686" s="26">
        <f>ROUND(Tabla13[[#This Row],[CANTIDAD TOTAL]]/4,0)</f>
        <v>12</v>
      </c>
      <c r="F686" s="26">
        <f>ROUND(Tabla13[[#This Row],[CANTIDAD TOTAL]]/4,0)</f>
        <v>12</v>
      </c>
      <c r="G686" s="26">
        <f>Tabla13[[#This Row],[CANTIDAD TOTAL]]-Tabla13[[#This Row],[PRIMER TRIMESTRE]]-Tabla13[[#This Row],[SEGUNDO TRIMESTRE]]-Tabla13[[#This Row],[TERCER TRIMESTRE]]</f>
        <v>12</v>
      </c>
      <c r="H686" s="26">
        <v>48</v>
      </c>
      <c r="I686" s="27">
        <v>2238.8000000000002</v>
      </c>
      <c r="J686" s="27">
        <f>Tabla13[[#This Row],[CANTIDAD TOTAL]]*Tabla13[[#This Row],[PRECIO UNITARIO ESTIMADO]]</f>
        <v>107462.40000000001</v>
      </c>
      <c r="K686" s="34"/>
      <c r="L686" s="36" t="s">
        <v>35</v>
      </c>
      <c r="M686" s="26" t="s">
        <v>1709</v>
      </c>
      <c r="N686" s="26"/>
      <c r="O686" s="36" t="s">
        <v>1213</v>
      </c>
      <c r="P686" s="65"/>
      <c r="Q686" s="79" t="s">
        <v>1241</v>
      </c>
      <c r="R686" s="83">
        <v>676</v>
      </c>
      <c r="U686" s="29" t="s">
        <v>699</v>
      </c>
    </row>
    <row r="687" spans="1:21" x14ac:dyDescent="0.25">
      <c r="A687" s="34" t="s">
        <v>511</v>
      </c>
      <c r="B687" s="26" t="s">
        <v>517</v>
      </c>
      <c r="C687" s="36" t="s">
        <v>24</v>
      </c>
      <c r="D687" s="26">
        <f>ROUND(Tabla13[[#This Row],[CANTIDAD TOTAL]]/4,0)</f>
        <v>3</v>
      </c>
      <c r="E687" s="26">
        <f>ROUND(Tabla13[[#This Row],[CANTIDAD TOTAL]]/4,0)</f>
        <v>3</v>
      </c>
      <c r="F687" s="26">
        <f>ROUND(Tabla13[[#This Row],[CANTIDAD TOTAL]]/4,0)</f>
        <v>3</v>
      </c>
      <c r="G687" s="26">
        <f>Tabla13[[#This Row],[CANTIDAD TOTAL]]-Tabla13[[#This Row],[PRIMER TRIMESTRE]]-Tabla13[[#This Row],[SEGUNDO TRIMESTRE]]-Tabla13[[#This Row],[TERCER TRIMESTRE]]</f>
        <v>1</v>
      </c>
      <c r="H687" s="26">
        <v>10</v>
      </c>
      <c r="I687" s="27">
        <v>141.6</v>
      </c>
      <c r="J687" s="27">
        <f>Tabla13[[#This Row],[CANTIDAD TOTAL]]*Tabla13[[#This Row],[PRECIO UNITARIO ESTIMADO]]</f>
        <v>1416</v>
      </c>
      <c r="K687" s="34"/>
      <c r="L687" s="36" t="s">
        <v>35</v>
      </c>
      <c r="M687" s="26" t="s">
        <v>1709</v>
      </c>
      <c r="N687" s="26"/>
      <c r="O687" s="36" t="s">
        <v>1213</v>
      </c>
      <c r="P687" s="65"/>
      <c r="Q687" s="79" t="s">
        <v>1241</v>
      </c>
      <c r="R687" s="83">
        <v>677</v>
      </c>
      <c r="U687" s="29" t="s">
        <v>700</v>
      </c>
    </row>
    <row r="688" spans="1:21" x14ac:dyDescent="0.25">
      <c r="A688" s="34" t="s">
        <v>511</v>
      </c>
      <c r="B688" s="26" t="s">
        <v>518</v>
      </c>
      <c r="C688" s="36" t="s">
        <v>24</v>
      </c>
      <c r="D688" s="26">
        <f>ROUND(Tabla13[[#This Row],[CANTIDAD TOTAL]]/4,0)</f>
        <v>12</v>
      </c>
      <c r="E688" s="26">
        <f>ROUND(Tabla13[[#This Row],[CANTIDAD TOTAL]]/4,0)</f>
        <v>12</v>
      </c>
      <c r="F688" s="26">
        <f>ROUND(Tabla13[[#This Row],[CANTIDAD TOTAL]]/4,0)</f>
        <v>12</v>
      </c>
      <c r="G688" s="26">
        <f>Tabla13[[#This Row],[CANTIDAD TOTAL]]-Tabla13[[#This Row],[PRIMER TRIMESTRE]]-Tabla13[[#This Row],[SEGUNDO TRIMESTRE]]-Tabla13[[#This Row],[TERCER TRIMESTRE]]</f>
        <v>12</v>
      </c>
      <c r="H688" s="26">
        <v>48</v>
      </c>
      <c r="I688" s="27">
        <v>1947</v>
      </c>
      <c r="J688" s="27">
        <f>Tabla13[[#This Row],[CANTIDAD TOTAL]]*Tabla13[[#This Row],[PRECIO UNITARIO ESTIMADO]]</f>
        <v>93456</v>
      </c>
      <c r="K688" s="34"/>
      <c r="L688" s="36" t="s">
        <v>35</v>
      </c>
      <c r="M688" s="26" t="s">
        <v>1709</v>
      </c>
      <c r="N688" s="26"/>
      <c r="O688" s="36" t="s">
        <v>1213</v>
      </c>
      <c r="P688" s="65"/>
      <c r="Q688" s="79" t="s">
        <v>1241</v>
      </c>
      <c r="R688" s="83">
        <v>678</v>
      </c>
      <c r="U688" s="29" t="s">
        <v>701</v>
      </c>
    </row>
    <row r="689" spans="1:21" x14ac:dyDescent="0.25">
      <c r="A689" s="34" t="s">
        <v>511</v>
      </c>
      <c r="B689" s="26" t="s">
        <v>519</v>
      </c>
      <c r="C689" s="36" t="s">
        <v>24</v>
      </c>
      <c r="D689" s="26">
        <f>ROUND(Tabla13[[#This Row],[CANTIDAD TOTAL]]/4,0)</f>
        <v>6</v>
      </c>
      <c r="E689" s="26">
        <f>ROUND(Tabla13[[#This Row],[CANTIDAD TOTAL]]/4,0)</f>
        <v>6</v>
      </c>
      <c r="F689" s="26">
        <f>ROUND(Tabla13[[#This Row],[CANTIDAD TOTAL]]/4,0)</f>
        <v>6</v>
      </c>
      <c r="G689" s="26">
        <f>Tabla13[[#This Row],[CANTIDAD TOTAL]]-Tabla13[[#This Row],[PRIMER TRIMESTRE]]-Tabla13[[#This Row],[SEGUNDO TRIMESTRE]]-Tabla13[[#This Row],[TERCER TRIMESTRE]]</f>
        <v>6</v>
      </c>
      <c r="H689" s="26">
        <v>24</v>
      </c>
      <c r="I689" s="27">
        <v>885</v>
      </c>
      <c r="J689" s="27">
        <f>Tabla13[[#This Row],[CANTIDAD TOTAL]]*Tabla13[[#This Row],[PRECIO UNITARIO ESTIMADO]]</f>
        <v>21240</v>
      </c>
      <c r="K689" s="34"/>
      <c r="L689" s="36" t="s">
        <v>35</v>
      </c>
      <c r="M689" s="26" t="s">
        <v>1709</v>
      </c>
      <c r="N689" s="26"/>
      <c r="O689" s="36" t="s">
        <v>1213</v>
      </c>
      <c r="P689" s="65"/>
      <c r="Q689" s="79" t="s">
        <v>1241</v>
      </c>
      <c r="R689" s="83">
        <v>679</v>
      </c>
      <c r="U689" s="29" t="s">
        <v>702</v>
      </c>
    </row>
    <row r="690" spans="1:21" x14ac:dyDescent="0.25">
      <c r="A690" s="34" t="s">
        <v>511</v>
      </c>
      <c r="B690" s="26" t="s">
        <v>520</v>
      </c>
      <c r="C690" s="36" t="s">
        <v>24</v>
      </c>
      <c r="D690" s="26">
        <f>ROUND(Tabla13[[#This Row],[CANTIDAD TOTAL]]/4,0)</f>
        <v>6</v>
      </c>
      <c r="E690" s="26">
        <f>ROUND(Tabla13[[#This Row],[CANTIDAD TOTAL]]/4,0)</f>
        <v>6</v>
      </c>
      <c r="F690" s="26">
        <f>ROUND(Tabla13[[#This Row],[CANTIDAD TOTAL]]/4,0)</f>
        <v>6</v>
      </c>
      <c r="G690" s="26">
        <f>Tabla13[[#This Row],[CANTIDAD TOTAL]]-Tabla13[[#This Row],[PRIMER TRIMESTRE]]-Tabla13[[#This Row],[SEGUNDO TRIMESTRE]]-Tabla13[[#This Row],[TERCER TRIMESTRE]]</f>
        <v>6</v>
      </c>
      <c r="H690" s="26">
        <v>24</v>
      </c>
      <c r="I690" s="27">
        <v>63.8</v>
      </c>
      <c r="J690" s="27">
        <f>Tabla13[[#This Row],[CANTIDAD TOTAL]]*Tabla13[[#This Row],[PRECIO UNITARIO ESTIMADO]]</f>
        <v>1531.1999999999998</v>
      </c>
      <c r="K690" s="34"/>
      <c r="L690" s="36" t="s">
        <v>35</v>
      </c>
      <c r="M690" s="26" t="s">
        <v>1709</v>
      </c>
      <c r="N690" s="26"/>
      <c r="O690" s="36" t="s">
        <v>1213</v>
      </c>
      <c r="P690" s="65"/>
      <c r="Q690" s="79" t="s">
        <v>1241</v>
      </c>
      <c r="R690" s="83">
        <v>680</v>
      </c>
      <c r="U690" s="29" t="s">
        <v>703</v>
      </c>
    </row>
    <row r="691" spans="1:21" x14ac:dyDescent="0.25">
      <c r="A691" s="34" t="s">
        <v>511</v>
      </c>
      <c r="B691" s="26" t="s">
        <v>521</v>
      </c>
      <c r="C691" s="36" t="s">
        <v>24</v>
      </c>
      <c r="D691" s="26">
        <f>ROUND(Tabla13[[#This Row],[CANTIDAD TOTAL]]/4,0)</f>
        <v>6</v>
      </c>
      <c r="E691" s="26">
        <f>ROUND(Tabla13[[#This Row],[CANTIDAD TOTAL]]/4,0)</f>
        <v>6</v>
      </c>
      <c r="F691" s="26">
        <f>ROUND(Tabla13[[#This Row],[CANTIDAD TOTAL]]/4,0)</f>
        <v>6</v>
      </c>
      <c r="G691" s="26">
        <f>Tabla13[[#This Row],[CANTIDAD TOTAL]]-Tabla13[[#This Row],[PRIMER TRIMESTRE]]-Tabla13[[#This Row],[SEGUNDO TRIMESTRE]]-Tabla13[[#This Row],[TERCER TRIMESTRE]]</f>
        <v>6</v>
      </c>
      <c r="H691" s="26">
        <v>24</v>
      </c>
      <c r="I691" s="27">
        <v>92.8</v>
      </c>
      <c r="J691" s="27">
        <f>Tabla13[[#This Row],[CANTIDAD TOTAL]]*Tabla13[[#This Row],[PRECIO UNITARIO ESTIMADO]]</f>
        <v>2227.1999999999998</v>
      </c>
      <c r="K691" s="34"/>
      <c r="L691" s="36" t="s">
        <v>35</v>
      </c>
      <c r="M691" s="26" t="s">
        <v>1709</v>
      </c>
      <c r="N691" s="26"/>
      <c r="O691" s="36" t="s">
        <v>1213</v>
      </c>
      <c r="P691" s="65"/>
      <c r="Q691" s="79" t="s">
        <v>1241</v>
      </c>
      <c r="R691" s="83">
        <v>681</v>
      </c>
      <c r="U691" s="29" t="s">
        <v>704</v>
      </c>
    </row>
    <row r="692" spans="1:21" x14ac:dyDescent="0.25">
      <c r="A692" s="34" t="s">
        <v>511</v>
      </c>
      <c r="B692" s="26" t="s">
        <v>522</v>
      </c>
      <c r="C692" s="36" t="s">
        <v>24</v>
      </c>
      <c r="D692" s="26">
        <f>ROUND(Tabla13[[#This Row],[CANTIDAD TOTAL]]/4,0)</f>
        <v>25</v>
      </c>
      <c r="E692" s="26">
        <f>ROUND(Tabla13[[#This Row],[CANTIDAD TOTAL]]/4,0)</f>
        <v>25</v>
      </c>
      <c r="F692" s="26">
        <f>ROUND(Tabla13[[#This Row],[CANTIDAD TOTAL]]/4,0)</f>
        <v>25</v>
      </c>
      <c r="G692" s="26">
        <f>Tabla13[[#This Row],[CANTIDAD TOTAL]]-Tabla13[[#This Row],[PRIMER TRIMESTRE]]-Tabla13[[#This Row],[SEGUNDO TRIMESTRE]]-Tabla13[[#This Row],[TERCER TRIMESTRE]]</f>
        <v>25</v>
      </c>
      <c r="H692" s="26">
        <v>100</v>
      </c>
      <c r="I692" s="27">
        <v>58</v>
      </c>
      <c r="J692" s="27">
        <f>Tabla13[[#This Row],[CANTIDAD TOTAL]]*Tabla13[[#This Row],[PRECIO UNITARIO ESTIMADO]]</f>
        <v>5800</v>
      </c>
      <c r="K692" s="34"/>
      <c r="L692" s="36" t="s">
        <v>35</v>
      </c>
      <c r="M692" s="26" t="s">
        <v>1709</v>
      </c>
      <c r="N692" s="26"/>
      <c r="O692" s="36" t="s">
        <v>1213</v>
      </c>
      <c r="P692" s="65"/>
      <c r="Q692" s="79" t="s">
        <v>1241</v>
      </c>
      <c r="R692" s="83">
        <v>682</v>
      </c>
      <c r="U692" s="29" t="s">
        <v>705</v>
      </c>
    </row>
    <row r="693" spans="1:21" x14ac:dyDescent="0.25">
      <c r="A693" s="34" t="s">
        <v>511</v>
      </c>
      <c r="B693" s="26" t="s">
        <v>523</v>
      </c>
      <c r="C693" s="36" t="s">
        <v>24</v>
      </c>
      <c r="D693" s="26">
        <f>ROUND(Tabla13[[#This Row],[CANTIDAD TOTAL]]/4,0)</f>
        <v>75</v>
      </c>
      <c r="E693" s="26">
        <f>ROUND(Tabla13[[#This Row],[CANTIDAD TOTAL]]/4,0)</f>
        <v>75</v>
      </c>
      <c r="F693" s="26">
        <f>ROUND(Tabla13[[#This Row],[CANTIDAD TOTAL]]/4,0)</f>
        <v>75</v>
      </c>
      <c r="G693" s="26">
        <f>Tabla13[[#This Row],[CANTIDAD TOTAL]]-Tabla13[[#This Row],[PRIMER TRIMESTRE]]-Tabla13[[#This Row],[SEGUNDO TRIMESTRE]]-Tabla13[[#This Row],[TERCER TRIMESTRE]]</f>
        <v>75</v>
      </c>
      <c r="H693" s="26">
        <v>300</v>
      </c>
      <c r="I693" s="27">
        <v>168.2</v>
      </c>
      <c r="J693" s="27">
        <f>Tabla13[[#This Row],[CANTIDAD TOTAL]]*Tabla13[[#This Row],[PRECIO UNITARIO ESTIMADO]]</f>
        <v>50460</v>
      </c>
      <c r="K693" s="34"/>
      <c r="L693" s="36" t="s">
        <v>35</v>
      </c>
      <c r="M693" s="26" t="s">
        <v>1709</v>
      </c>
      <c r="N693" s="26"/>
      <c r="O693" s="36" t="s">
        <v>1213</v>
      </c>
      <c r="P693" s="65"/>
      <c r="Q693" s="79" t="s">
        <v>1241</v>
      </c>
      <c r="R693" s="83">
        <v>683</v>
      </c>
      <c r="U693" s="29" t="s">
        <v>706</v>
      </c>
    </row>
    <row r="694" spans="1:21" x14ac:dyDescent="0.25">
      <c r="A694" s="34" t="s">
        <v>511</v>
      </c>
      <c r="B694" s="26" t="s">
        <v>524</v>
      </c>
      <c r="C694" s="36" t="s">
        <v>24</v>
      </c>
      <c r="D694" s="26">
        <f>ROUND(Tabla13[[#This Row],[CANTIDAD TOTAL]]/4,0)</f>
        <v>50</v>
      </c>
      <c r="E694" s="26">
        <f>ROUND(Tabla13[[#This Row],[CANTIDAD TOTAL]]/4,0)</f>
        <v>50</v>
      </c>
      <c r="F694" s="26">
        <f>ROUND(Tabla13[[#This Row],[CANTIDAD TOTAL]]/4,0)</f>
        <v>50</v>
      </c>
      <c r="G694" s="26">
        <f>Tabla13[[#This Row],[CANTIDAD TOTAL]]-Tabla13[[#This Row],[PRIMER TRIMESTRE]]-Tabla13[[#This Row],[SEGUNDO TRIMESTRE]]-Tabla13[[#This Row],[TERCER TRIMESTRE]]</f>
        <v>50</v>
      </c>
      <c r="H694" s="26">
        <v>200</v>
      </c>
      <c r="I694" s="27">
        <v>75</v>
      </c>
      <c r="J694" s="27">
        <f>Tabla13[[#This Row],[CANTIDAD TOTAL]]*Tabla13[[#This Row],[PRECIO UNITARIO ESTIMADO]]</f>
        <v>15000</v>
      </c>
      <c r="K694" s="34"/>
      <c r="L694" s="36" t="s">
        <v>35</v>
      </c>
      <c r="M694" s="26" t="s">
        <v>1709</v>
      </c>
      <c r="N694" s="26"/>
      <c r="O694" s="36" t="s">
        <v>1213</v>
      </c>
      <c r="P694" s="65"/>
      <c r="Q694" s="79" t="s">
        <v>1241</v>
      </c>
      <c r="R694" s="83">
        <v>684</v>
      </c>
      <c r="U694" s="29" t="s">
        <v>707</v>
      </c>
    </row>
    <row r="695" spans="1:21" x14ac:dyDescent="0.25">
      <c r="A695" s="34" t="s">
        <v>511</v>
      </c>
      <c r="B695" s="26" t="s">
        <v>525</v>
      </c>
      <c r="C695" s="36" t="s">
        <v>24</v>
      </c>
      <c r="D695" s="26">
        <f>ROUND(Tabla13[[#This Row],[CANTIDAD TOTAL]]/4,0)</f>
        <v>3</v>
      </c>
      <c r="E695" s="26">
        <f>ROUND(Tabla13[[#This Row],[CANTIDAD TOTAL]]/4,0)</f>
        <v>3</v>
      </c>
      <c r="F695" s="26">
        <f>ROUND(Tabla13[[#This Row],[CANTIDAD TOTAL]]/4,0)</f>
        <v>3</v>
      </c>
      <c r="G695" s="26">
        <f>Tabla13[[#This Row],[CANTIDAD TOTAL]]-Tabla13[[#This Row],[PRIMER TRIMESTRE]]-Tabla13[[#This Row],[SEGUNDO TRIMESTRE]]-Tabla13[[#This Row],[TERCER TRIMESTRE]]</f>
        <v>3</v>
      </c>
      <c r="H695" s="26">
        <v>12</v>
      </c>
      <c r="I695" s="27">
        <v>225</v>
      </c>
      <c r="J695" s="27">
        <f>Tabla13[[#This Row],[CANTIDAD TOTAL]]*Tabla13[[#This Row],[PRECIO UNITARIO ESTIMADO]]</f>
        <v>2700</v>
      </c>
      <c r="K695" s="34"/>
      <c r="L695" s="36" t="s">
        <v>35</v>
      </c>
      <c r="M695" s="26" t="s">
        <v>1709</v>
      </c>
      <c r="N695" s="26"/>
      <c r="O695" s="36" t="s">
        <v>1213</v>
      </c>
      <c r="P695" s="65"/>
      <c r="Q695" s="79" t="s">
        <v>1241</v>
      </c>
      <c r="R695" s="83">
        <v>685</v>
      </c>
      <c r="U695" s="29" t="s">
        <v>708</v>
      </c>
    </row>
    <row r="696" spans="1:21" x14ac:dyDescent="0.25">
      <c r="A696" s="34" t="s">
        <v>511</v>
      </c>
      <c r="B696" s="26" t="s">
        <v>526</v>
      </c>
      <c r="C696" s="36" t="s">
        <v>24</v>
      </c>
      <c r="D696" s="26">
        <f>ROUND(Tabla13[[#This Row],[CANTIDAD TOTAL]]/4,0)</f>
        <v>3</v>
      </c>
      <c r="E696" s="26">
        <f>ROUND(Tabla13[[#This Row],[CANTIDAD TOTAL]]/4,0)</f>
        <v>3</v>
      </c>
      <c r="F696" s="26">
        <f>ROUND(Tabla13[[#This Row],[CANTIDAD TOTAL]]/4,0)</f>
        <v>3</v>
      </c>
      <c r="G696" s="26">
        <f>Tabla13[[#This Row],[CANTIDAD TOTAL]]-Tabla13[[#This Row],[PRIMER TRIMESTRE]]-Tabla13[[#This Row],[SEGUNDO TRIMESTRE]]-Tabla13[[#This Row],[TERCER TRIMESTRE]]</f>
        <v>1</v>
      </c>
      <c r="H696" s="26">
        <v>10</v>
      </c>
      <c r="I696" s="27">
        <v>275</v>
      </c>
      <c r="J696" s="27">
        <f>Tabla13[[#This Row],[CANTIDAD TOTAL]]*Tabla13[[#This Row],[PRECIO UNITARIO ESTIMADO]]</f>
        <v>2750</v>
      </c>
      <c r="K696" s="34"/>
      <c r="L696" s="36" t="s">
        <v>35</v>
      </c>
      <c r="M696" s="26" t="s">
        <v>1709</v>
      </c>
      <c r="N696" s="26"/>
      <c r="O696" s="36" t="s">
        <v>1213</v>
      </c>
      <c r="P696" s="65"/>
      <c r="Q696" s="79" t="s">
        <v>1241</v>
      </c>
      <c r="R696" s="83">
        <v>686</v>
      </c>
      <c r="U696" s="29" t="s">
        <v>709</v>
      </c>
    </row>
    <row r="697" spans="1:21" x14ac:dyDescent="0.25">
      <c r="A697" s="34" t="s">
        <v>511</v>
      </c>
      <c r="B697" s="26" t="s">
        <v>527</v>
      </c>
      <c r="C697" s="36" t="s">
        <v>24</v>
      </c>
      <c r="D697" s="26">
        <f>ROUND(Tabla13[[#This Row],[CANTIDAD TOTAL]]/4,0)</f>
        <v>3</v>
      </c>
      <c r="E697" s="26">
        <f>ROUND(Tabla13[[#This Row],[CANTIDAD TOTAL]]/4,0)</f>
        <v>3</v>
      </c>
      <c r="F697" s="26">
        <f>ROUND(Tabla13[[#This Row],[CANTIDAD TOTAL]]/4,0)</f>
        <v>3</v>
      </c>
      <c r="G697" s="26">
        <f>Tabla13[[#This Row],[CANTIDAD TOTAL]]-Tabla13[[#This Row],[PRIMER TRIMESTRE]]-Tabla13[[#This Row],[SEGUNDO TRIMESTRE]]-Tabla13[[#This Row],[TERCER TRIMESTRE]]</f>
        <v>1</v>
      </c>
      <c r="H697" s="26">
        <v>10</v>
      </c>
      <c r="I697" s="27">
        <v>150</v>
      </c>
      <c r="J697" s="27">
        <f>Tabla13[[#This Row],[CANTIDAD TOTAL]]*Tabla13[[#This Row],[PRECIO UNITARIO ESTIMADO]]</f>
        <v>1500</v>
      </c>
      <c r="K697" s="34"/>
      <c r="L697" s="36" t="s">
        <v>35</v>
      </c>
      <c r="M697" s="26" t="s">
        <v>1709</v>
      </c>
      <c r="N697" s="26"/>
      <c r="O697" s="36" t="s">
        <v>1213</v>
      </c>
      <c r="P697" s="65"/>
      <c r="Q697" s="79" t="s">
        <v>1241</v>
      </c>
      <c r="R697" s="83">
        <v>687</v>
      </c>
      <c r="U697" s="29" t="s">
        <v>710</v>
      </c>
    </row>
    <row r="698" spans="1:21" x14ac:dyDescent="0.25">
      <c r="A698" s="34" t="s">
        <v>511</v>
      </c>
      <c r="B698" s="26" t="s">
        <v>528</v>
      </c>
      <c r="C698" s="36" t="s">
        <v>24</v>
      </c>
      <c r="D698" s="26">
        <f>ROUND(Tabla13[[#This Row],[CANTIDAD TOTAL]]/4,0)</f>
        <v>13</v>
      </c>
      <c r="E698" s="26">
        <f>ROUND(Tabla13[[#This Row],[CANTIDAD TOTAL]]/4,0)</f>
        <v>13</v>
      </c>
      <c r="F698" s="26">
        <f>ROUND(Tabla13[[#This Row],[CANTIDAD TOTAL]]/4,0)</f>
        <v>13</v>
      </c>
      <c r="G698" s="26">
        <f>Tabla13[[#This Row],[CANTIDAD TOTAL]]-Tabla13[[#This Row],[PRIMER TRIMESTRE]]-Tabla13[[#This Row],[SEGUNDO TRIMESTRE]]-Tabla13[[#This Row],[TERCER TRIMESTRE]]</f>
        <v>11</v>
      </c>
      <c r="H698" s="26">
        <v>50</v>
      </c>
      <c r="I698" s="27">
        <v>300</v>
      </c>
      <c r="J698" s="27">
        <f>Tabla13[[#This Row],[CANTIDAD TOTAL]]*Tabla13[[#This Row],[PRECIO UNITARIO ESTIMADO]]</f>
        <v>15000</v>
      </c>
      <c r="K698" s="34"/>
      <c r="L698" s="36" t="s">
        <v>35</v>
      </c>
      <c r="M698" s="26" t="s">
        <v>1709</v>
      </c>
      <c r="N698" s="26"/>
      <c r="O698" s="36" t="s">
        <v>1213</v>
      </c>
      <c r="P698" s="65"/>
      <c r="Q698" s="79" t="s">
        <v>1241</v>
      </c>
      <c r="R698" s="83">
        <v>688</v>
      </c>
      <c r="U698" s="29" t="s">
        <v>711</v>
      </c>
    </row>
    <row r="699" spans="1:21" x14ac:dyDescent="0.25">
      <c r="A699" s="34" t="s">
        <v>511</v>
      </c>
      <c r="B699" s="26" t="s">
        <v>529</v>
      </c>
      <c r="C699" s="36" t="s">
        <v>24</v>
      </c>
      <c r="D699" s="26">
        <f>ROUND(Tabla13[[#This Row],[CANTIDAD TOTAL]]/4,0)</f>
        <v>13</v>
      </c>
      <c r="E699" s="26">
        <f>ROUND(Tabla13[[#This Row],[CANTIDAD TOTAL]]/4,0)</f>
        <v>13</v>
      </c>
      <c r="F699" s="26">
        <f>ROUND(Tabla13[[#This Row],[CANTIDAD TOTAL]]/4,0)</f>
        <v>13</v>
      </c>
      <c r="G699" s="26">
        <f>Tabla13[[#This Row],[CANTIDAD TOTAL]]-Tabla13[[#This Row],[PRIMER TRIMESTRE]]-Tabla13[[#This Row],[SEGUNDO TRIMESTRE]]-Tabla13[[#This Row],[TERCER TRIMESTRE]]</f>
        <v>11</v>
      </c>
      <c r="H699" s="26">
        <v>50</v>
      </c>
      <c r="I699" s="27">
        <v>300</v>
      </c>
      <c r="J699" s="27">
        <f>Tabla13[[#This Row],[CANTIDAD TOTAL]]*Tabla13[[#This Row],[PRECIO UNITARIO ESTIMADO]]</f>
        <v>15000</v>
      </c>
      <c r="K699" s="34"/>
      <c r="L699" s="36" t="s">
        <v>35</v>
      </c>
      <c r="M699" s="26" t="s">
        <v>1709</v>
      </c>
      <c r="N699" s="26"/>
      <c r="O699" s="36" t="s">
        <v>1213</v>
      </c>
      <c r="P699" s="65"/>
      <c r="Q699" s="79" t="s">
        <v>1241</v>
      </c>
      <c r="R699" s="83">
        <v>689</v>
      </c>
      <c r="U699" s="29" t="s">
        <v>712</v>
      </c>
    </row>
    <row r="700" spans="1:21" x14ac:dyDescent="0.25">
      <c r="A700" s="34" t="s">
        <v>511</v>
      </c>
      <c r="B700" s="26" t="s">
        <v>530</v>
      </c>
      <c r="C700" s="36" t="s">
        <v>24</v>
      </c>
      <c r="D700" s="26">
        <f>ROUND(Tabla13[[#This Row],[CANTIDAD TOTAL]]/4,0)</f>
        <v>13</v>
      </c>
      <c r="E700" s="26">
        <f>ROUND(Tabla13[[#This Row],[CANTIDAD TOTAL]]/4,0)</f>
        <v>13</v>
      </c>
      <c r="F700" s="26">
        <f>ROUND(Tabla13[[#This Row],[CANTIDAD TOTAL]]/4,0)</f>
        <v>13</v>
      </c>
      <c r="G700" s="26">
        <f>Tabla13[[#This Row],[CANTIDAD TOTAL]]-Tabla13[[#This Row],[PRIMER TRIMESTRE]]-Tabla13[[#This Row],[SEGUNDO TRIMESTRE]]-Tabla13[[#This Row],[TERCER TRIMESTRE]]</f>
        <v>11</v>
      </c>
      <c r="H700" s="26">
        <v>50</v>
      </c>
      <c r="I700" s="27">
        <v>530</v>
      </c>
      <c r="J700" s="27">
        <f>Tabla13[[#This Row],[CANTIDAD TOTAL]]*Tabla13[[#This Row],[PRECIO UNITARIO ESTIMADO]]</f>
        <v>26500</v>
      </c>
      <c r="K700" s="34"/>
      <c r="L700" s="36" t="s">
        <v>35</v>
      </c>
      <c r="M700" s="26" t="s">
        <v>1709</v>
      </c>
      <c r="N700" s="26"/>
      <c r="O700" s="36" t="s">
        <v>1213</v>
      </c>
      <c r="P700" s="65"/>
      <c r="Q700" s="79" t="s">
        <v>1241</v>
      </c>
      <c r="R700" s="83">
        <v>690</v>
      </c>
      <c r="U700" s="29" t="s">
        <v>713</v>
      </c>
    </row>
    <row r="701" spans="1:21" x14ac:dyDescent="0.25">
      <c r="A701" s="34" t="s">
        <v>511</v>
      </c>
      <c r="B701" s="26" t="s">
        <v>531</v>
      </c>
      <c r="C701" s="36" t="s">
        <v>24</v>
      </c>
      <c r="D701" s="26">
        <f>ROUND(Tabla13[[#This Row],[CANTIDAD TOTAL]]/4,0)</f>
        <v>3</v>
      </c>
      <c r="E701" s="26">
        <f>ROUND(Tabla13[[#This Row],[CANTIDAD TOTAL]]/4,0)</f>
        <v>3</v>
      </c>
      <c r="F701" s="26">
        <f>ROUND(Tabla13[[#This Row],[CANTIDAD TOTAL]]/4,0)</f>
        <v>3</v>
      </c>
      <c r="G701" s="26">
        <f>Tabla13[[#This Row],[CANTIDAD TOTAL]]-Tabla13[[#This Row],[PRIMER TRIMESTRE]]-Tabla13[[#This Row],[SEGUNDO TRIMESTRE]]-Tabla13[[#This Row],[TERCER TRIMESTRE]]</f>
        <v>3</v>
      </c>
      <c r="H701" s="26">
        <v>12</v>
      </c>
      <c r="I701" s="27">
        <v>450</v>
      </c>
      <c r="J701" s="27">
        <f>Tabla13[[#This Row],[CANTIDAD TOTAL]]*Tabla13[[#This Row],[PRECIO UNITARIO ESTIMADO]]</f>
        <v>5400</v>
      </c>
      <c r="K701" s="34"/>
      <c r="L701" s="36" t="s">
        <v>35</v>
      </c>
      <c r="M701" s="26" t="s">
        <v>1709</v>
      </c>
      <c r="N701" s="26"/>
      <c r="O701" s="36" t="s">
        <v>1213</v>
      </c>
      <c r="P701" s="65"/>
      <c r="Q701" s="79" t="s">
        <v>1241</v>
      </c>
      <c r="R701" s="83">
        <v>691</v>
      </c>
      <c r="U701" s="29" t="s">
        <v>714</v>
      </c>
    </row>
    <row r="702" spans="1:21" x14ac:dyDescent="0.25">
      <c r="A702" s="34" t="s">
        <v>511</v>
      </c>
      <c r="B702" s="26" t="s">
        <v>532</v>
      </c>
      <c r="C702" s="36" t="s">
        <v>24</v>
      </c>
      <c r="D702" s="26">
        <f>ROUND(Tabla13[[#This Row],[CANTIDAD TOTAL]]/4,0)</f>
        <v>2</v>
      </c>
      <c r="E702" s="26">
        <f>ROUND(Tabla13[[#This Row],[CANTIDAD TOTAL]]/4,0)</f>
        <v>2</v>
      </c>
      <c r="F702" s="26">
        <f>ROUND(Tabla13[[#This Row],[CANTIDAD TOTAL]]/4,0)</f>
        <v>2</v>
      </c>
      <c r="G702" s="26">
        <f>Tabla13[[#This Row],[CANTIDAD TOTAL]]-Tabla13[[#This Row],[PRIMER TRIMESTRE]]-Tabla13[[#This Row],[SEGUNDO TRIMESTRE]]-Tabla13[[#This Row],[TERCER TRIMESTRE]]</f>
        <v>0</v>
      </c>
      <c r="H702" s="26">
        <v>6</v>
      </c>
      <c r="I702" s="27">
        <v>1050</v>
      </c>
      <c r="J702" s="27">
        <f>Tabla13[[#This Row],[CANTIDAD TOTAL]]*Tabla13[[#This Row],[PRECIO UNITARIO ESTIMADO]]</f>
        <v>6300</v>
      </c>
      <c r="K702" s="34"/>
      <c r="L702" s="36" t="s">
        <v>35</v>
      </c>
      <c r="M702" s="26" t="s">
        <v>1709</v>
      </c>
      <c r="N702" s="26"/>
      <c r="O702" s="36" t="s">
        <v>1213</v>
      </c>
      <c r="P702" s="65"/>
      <c r="Q702" s="79" t="s">
        <v>1241</v>
      </c>
      <c r="R702" s="83">
        <v>692</v>
      </c>
      <c r="U702" s="29" t="s">
        <v>715</v>
      </c>
    </row>
    <row r="703" spans="1:21" x14ac:dyDescent="0.25">
      <c r="A703" s="34" t="s">
        <v>511</v>
      </c>
      <c r="B703" s="26" t="s">
        <v>533</v>
      </c>
      <c r="C703" s="36" t="s">
        <v>24</v>
      </c>
      <c r="D703" s="26">
        <f>ROUND(Tabla13[[#This Row],[CANTIDAD TOTAL]]/4,0)</f>
        <v>13</v>
      </c>
      <c r="E703" s="26">
        <f>ROUND(Tabla13[[#This Row],[CANTIDAD TOTAL]]/4,0)</f>
        <v>13</v>
      </c>
      <c r="F703" s="26">
        <f>ROUND(Tabla13[[#This Row],[CANTIDAD TOTAL]]/4,0)</f>
        <v>13</v>
      </c>
      <c r="G703" s="26">
        <f>Tabla13[[#This Row],[CANTIDAD TOTAL]]-Tabla13[[#This Row],[PRIMER TRIMESTRE]]-Tabla13[[#This Row],[SEGUNDO TRIMESTRE]]-Tabla13[[#This Row],[TERCER TRIMESTRE]]</f>
        <v>11</v>
      </c>
      <c r="H703" s="26">
        <v>50</v>
      </c>
      <c r="I703" s="27">
        <v>90</v>
      </c>
      <c r="J703" s="27">
        <f>Tabla13[[#This Row],[CANTIDAD TOTAL]]*Tabla13[[#This Row],[PRECIO UNITARIO ESTIMADO]]</f>
        <v>4500</v>
      </c>
      <c r="K703" s="34"/>
      <c r="L703" s="36" t="s">
        <v>35</v>
      </c>
      <c r="M703" s="26" t="s">
        <v>1709</v>
      </c>
      <c r="N703" s="26"/>
      <c r="O703" s="36" t="s">
        <v>1213</v>
      </c>
      <c r="P703" s="65"/>
      <c r="Q703" s="79" t="s">
        <v>1241</v>
      </c>
      <c r="R703" s="83">
        <v>693</v>
      </c>
      <c r="U703" s="29" t="s">
        <v>716</v>
      </c>
    </row>
    <row r="704" spans="1:21" x14ac:dyDescent="0.25">
      <c r="A704" s="34" t="s">
        <v>511</v>
      </c>
      <c r="B704" s="26" t="s">
        <v>534</v>
      </c>
      <c r="C704" s="36" t="s">
        <v>24</v>
      </c>
      <c r="D704" s="26">
        <f>ROUND(Tabla13[[#This Row],[CANTIDAD TOTAL]]/4,0)</f>
        <v>1</v>
      </c>
      <c r="E704" s="26">
        <f>ROUND(Tabla13[[#This Row],[CANTIDAD TOTAL]]/4,0)</f>
        <v>1</v>
      </c>
      <c r="F704" s="26">
        <f>ROUND(Tabla13[[#This Row],[CANTIDAD TOTAL]]/4,0)</f>
        <v>1</v>
      </c>
      <c r="G704" s="26">
        <f>Tabla13[[#This Row],[CANTIDAD TOTAL]]-Tabla13[[#This Row],[PRIMER TRIMESTRE]]-Tabla13[[#This Row],[SEGUNDO TRIMESTRE]]-Tabla13[[#This Row],[TERCER TRIMESTRE]]</f>
        <v>0</v>
      </c>
      <c r="H704" s="26">
        <v>3</v>
      </c>
      <c r="I704" s="27">
        <v>1400</v>
      </c>
      <c r="J704" s="27">
        <f>Tabla13[[#This Row],[CANTIDAD TOTAL]]*Tabla13[[#This Row],[PRECIO UNITARIO ESTIMADO]]</f>
        <v>4200</v>
      </c>
      <c r="K704" s="34"/>
      <c r="L704" s="36" t="s">
        <v>35</v>
      </c>
      <c r="M704" s="26" t="s">
        <v>1709</v>
      </c>
      <c r="N704" s="26"/>
      <c r="O704" s="36" t="s">
        <v>1213</v>
      </c>
      <c r="P704" s="65"/>
      <c r="Q704" s="79" t="s">
        <v>1241</v>
      </c>
      <c r="R704" s="83">
        <v>694</v>
      </c>
      <c r="U704" s="29" t="s">
        <v>717</v>
      </c>
    </row>
    <row r="705" spans="1:21" x14ac:dyDescent="0.25">
      <c r="A705" s="34" t="s">
        <v>511</v>
      </c>
      <c r="B705" s="26" t="s">
        <v>535</v>
      </c>
      <c r="C705" s="36" t="s">
        <v>24</v>
      </c>
      <c r="D705" s="26">
        <f>ROUND(Tabla13[[#This Row],[CANTIDAD TOTAL]]/4,0)</f>
        <v>2</v>
      </c>
      <c r="E705" s="26">
        <f>ROUND(Tabla13[[#This Row],[CANTIDAD TOTAL]]/4,0)</f>
        <v>2</v>
      </c>
      <c r="F705" s="26">
        <f>ROUND(Tabla13[[#This Row],[CANTIDAD TOTAL]]/4,0)</f>
        <v>2</v>
      </c>
      <c r="G705" s="26">
        <f>Tabla13[[#This Row],[CANTIDAD TOTAL]]-Tabla13[[#This Row],[PRIMER TRIMESTRE]]-Tabla13[[#This Row],[SEGUNDO TRIMESTRE]]-Tabla13[[#This Row],[TERCER TRIMESTRE]]</f>
        <v>0</v>
      </c>
      <c r="H705" s="26">
        <v>6</v>
      </c>
      <c r="I705" s="27">
        <v>380</v>
      </c>
      <c r="J705" s="27">
        <f>Tabla13[[#This Row],[CANTIDAD TOTAL]]*Tabla13[[#This Row],[PRECIO UNITARIO ESTIMADO]]</f>
        <v>2280</v>
      </c>
      <c r="K705" s="34"/>
      <c r="L705" s="36" t="s">
        <v>35</v>
      </c>
      <c r="M705" s="26" t="s">
        <v>1709</v>
      </c>
      <c r="N705" s="26"/>
      <c r="O705" s="36" t="s">
        <v>1213</v>
      </c>
      <c r="P705" s="65"/>
      <c r="Q705" s="79" t="s">
        <v>1241</v>
      </c>
      <c r="R705" s="83">
        <v>695</v>
      </c>
      <c r="U705" s="29" t="s">
        <v>718</v>
      </c>
    </row>
    <row r="706" spans="1:21" x14ac:dyDescent="0.25">
      <c r="A706" s="34" t="s">
        <v>511</v>
      </c>
      <c r="B706" s="26" t="s">
        <v>536</v>
      </c>
      <c r="C706" s="36"/>
      <c r="D706" s="26">
        <f>ROUND(Tabla13[[#This Row],[CANTIDAD TOTAL]]/4,0)</f>
        <v>225</v>
      </c>
      <c r="E706" s="26">
        <f>ROUND(Tabla13[[#This Row],[CANTIDAD TOTAL]]/4,0)</f>
        <v>225</v>
      </c>
      <c r="F706" s="26">
        <f>ROUND(Tabla13[[#This Row],[CANTIDAD TOTAL]]/4,0)</f>
        <v>225</v>
      </c>
      <c r="G706" s="26">
        <f>Tabla13[[#This Row],[CANTIDAD TOTAL]]-Tabla13[[#This Row],[PRIMER TRIMESTRE]]-Tabla13[[#This Row],[SEGUNDO TRIMESTRE]]-Tabla13[[#This Row],[TERCER TRIMESTRE]]</f>
        <v>225</v>
      </c>
      <c r="H706" s="26">
        <v>900</v>
      </c>
      <c r="I706" s="27">
        <v>93.56</v>
      </c>
      <c r="J706" s="27">
        <f>Tabla13[[#This Row],[CANTIDAD TOTAL]]*Tabla13[[#This Row],[PRECIO UNITARIO ESTIMADO]]</f>
        <v>84204</v>
      </c>
      <c r="K706" s="34"/>
      <c r="L706" s="36" t="s">
        <v>35</v>
      </c>
      <c r="M706" s="26" t="s">
        <v>1709</v>
      </c>
      <c r="N706" s="26"/>
      <c r="O706" s="36" t="s">
        <v>1213</v>
      </c>
      <c r="P706" s="65"/>
      <c r="Q706" s="79" t="s">
        <v>1241</v>
      </c>
      <c r="R706" s="83">
        <v>696</v>
      </c>
      <c r="U706" s="29" t="s">
        <v>719</v>
      </c>
    </row>
    <row r="707" spans="1:21" x14ac:dyDescent="0.25">
      <c r="A707" s="34" t="s">
        <v>511</v>
      </c>
      <c r="B707" s="26" t="s">
        <v>537</v>
      </c>
      <c r="C707" s="36"/>
      <c r="D707" s="26">
        <f>ROUND(Tabla13[[#This Row],[CANTIDAD TOTAL]]/4,0)</f>
        <v>742</v>
      </c>
      <c r="E707" s="26">
        <f>ROUND(Tabla13[[#This Row],[CANTIDAD TOTAL]]/4,0)</f>
        <v>742</v>
      </c>
      <c r="F707" s="26">
        <f>ROUND(Tabla13[[#This Row],[CANTIDAD TOTAL]]/4,0)</f>
        <v>742</v>
      </c>
      <c r="G707" s="26">
        <f>Tabla13[[#This Row],[CANTIDAD TOTAL]]-Tabla13[[#This Row],[PRIMER TRIMESTRE]]-Tabla13[[#This Row],[SEGUNDO TRIMESTRE]]-Tabla13[[#This Row],[TERCER TRIMESTRE]]</f>
        <v>740</v>
      </c>
      <c r="H707" s="26">
        <v>2966</v>
      </c>
      <c r="I707" s="27">
        <v>29.5</v>
      </c>
      <c r="J707" s="27">
        <f>Tabla13[[#This Row],[CANTIDAD TOTAL]]*Tabla13[[#This Row],[PRECIO UNITARIO ESTIMADO]]</f>
        <v>87497</v>
      </c>
      <c r="K707" s="34"/>
      <c r="L707" s="36" t="s">
        <v>35</v>
      </c>
      <c r="M707" s="26" t="s">
        <v>1709</v>
      </c>
      <c r="N707" s="26"/>
      <c r="O707" s="36" t="s">
        <v>1213</v>
      </c>
      <c r="P707" s="65"/>
      <c r="Q707" s="79" t="s">
        <v>1241</v>
      </c>
      <c r="R707" s="83">
        <v>697</v>
      </c>
      <c r="U707" s="29" t="s">
        <v>720</v>
      </c>
    </row>
    <row r="708" spans="1:21" x14ac:dyDescent="0.25">
      <c r="A708" s="34" t="s">
        <v>47</v>
      </c>
      <c r="B708" s="26" t="s">
        <v>49</v>
      </c>
      <c r="C708" s="36" t="s">
        <v>24</v>
      </c>
      <c r="D708" s="26">
        <f>ROUND(Tabla13[[#This Row],[CANTIDAD TOTAL]]/4,0)</f>
        <v>6</v>
      </c>
      <c r="E708" s="26">
        <f>ROUND(Tabla13[[#This Row],[CANTIDAD TOTAL]]/4,0)</f>
        <v>6</v>
      </c>
      <c r="F708" s="26">
        <f>ROUND(Tabla13[[#This Row],[CANTIDAD TOTAL]]/4,0)</f>
        <v>6</v>
      </c>
      <c r="G708" s="26">
        <f>Tabla13[[#This Row],[CANTIDAD TOTAL]]-Tabla13[[#This Row],[PRIMER TRIMESTRE]]-Tabla13[[#This Row],[SEGUNDO TRIMESTRE]]-Tabla13[[#This Row],[TERCER TRIMESTRE]]</f>
        <v>6</v>
      </c>
      <c r="H708" s="26">
        <v>24</v>
      </c>
      <c r="I708" s="27">
        <v>1856</v>
      </c>
      <c r="J708" s="32">
        <f>Tabla13[[#This Row],[CANTIDAD TOTAL]]*Tabla13[[#This Row],[PRECIO UNITARIO ESTIMADO]]</f>
        <v>44544</v>
      </c>
      <c r="K708" s="34"/>
      <c r="L708" s="36" t="s">
        <v>35</v>
      </c>
      <c r="M708" s="26" t="s">
        <v>1709</v>
      </c>
      <c r="N708" s="26"/>
      <c r="O708" s="36" t="s">
        <v>1208</v>
      </c>
      <c r="P708" s="65"/>
      <c r="Q708" s="79" t="s">
        <v>1246</v>
      </c>
      <c r="R708" s="83">
        <v>698</v>
      </c>
      <c r="U708" s="29" t="s">
        <v>27</v>
      </c>
    </row>
    <row r="709" spans="1:21" x14ac:dyDescent="0.25">
      <c r="A709" s="34" t="s">
        <v>47</v>
      </c>
      <c r="B709" s="26" t="s">
        <v>51</v>
      </c>
      <c r="C709" s="36" t="s">
        <v>24</v>
      </c>
      <c r="D709" s="26">
        <f>ROUND(Tabla13[[#This Row],[CANTIDAD TOTAL]]/4,0)</f>
        <v>6</v>
      </c>
      <c r="E709" s="26">
        <f>ROUND(Tabla13[[#This Row],[CANTIDAD TOTAL]]/4,0)</f>
        <v>6</v>
      </c>
      <c r="F709" s="26">
        <f>ROUND(Tabla13[[#This Row],[CANTIDAD TOTAL]]/4,0)</f>
        <v>6</v>
      </c>
      <c r="G709" s="26">
        <f>Tabla13[[#This Row],[CANTIDAD TOTAL]]-Tabla13[[#This Row],[PRIMER TRIMESTRE]]-Tabla13[[#This Row],[SEGUNDO TRIMESTRE]]-Tabla13[[#This Row],[TERCER TRIMESTRE]]</f>
        <v>6</v>
      </c>
      <c r="H709" s="26">
        <v>24</v>
      </c>
      <c r="I709" s="27">
        <v>685.35</v>
      </c>
      <c r="J709" s="32">
        <f>Tabla13[[#This Row],[CANTIDAD TOTAL]]*Tabla13[[#This Row],[PRECIO UNITARIO ESTIMADO]]</f>
        <v>16448.400000000001</v>
      </c>
      <c r="K709" s="28"/>
      <c r="L709" s="36" t="s">
        <v>35</v>
      </c>
      <c r="M709" s="26" t="s">
        <v>1709</v>
      </c>
      <c r="N709" s="26"/>
      <c r="O709" s="36" t="s">
        <v>1208</v>
      </c>
      <c r="P709" s="65"/>
      <c r="Q709" s="79" t="s">
        <v>1246</v>
      </c>
      <c r="R709" s="83">
        <v>699</v>
      </c>
      <c r="U709" s="29" t="s">
        <v>721</v>
      </c>
    </row>
    <row r="710" spans="1:21" x14ac:dyDescent="0.25">
      <c r="A710" s="34" t="s">
        <v>47</v>
      </c>
      <c r="B710" s="26" t="s">
        <v>53</v>
      </c>
      <c r="C710" s="36" t="s">
        <v>24</v>
      </c>
      <c r="D710" s="26">
        <f>ROUND(Tabla13[[#This Row],[CANTIDAD TOTAL]]/4,0)</f>
        <v>6</v>
      </c>
      <c r="E710" s="26">
        <f>ROUND(Tabla13[[#This Row],[CANTIDAD TOTAL]]/4,0)</f>
        <v>6</v>
      </c>
      <c r="F710" s="26">
        <f>ROUND(Tabla13[[#This Row],[CANTIDAD TOTAL]]/4,0)</f>
        <v>6</v>
      </c>
      <c r="G710" s="26">
        <f>Tabla13[[#This Row],[CANTIDAD TOTAL]]-Tabla13[[#This Row],[PRIMER TRIMESTRE]]-Tabla13[[#This Row],[SEGUNDO TRIMESTRE]]-Tabla13[[#This Row],[TERCER TRIMESTRE]]</f>
        <v>4</v>
      </c>
      <c r="H710" s="26">
        <v>22</v>
      </c>
      <c r="I710" s="27">
        <v>2500</v>
      </c>
      <c r="J710" s="32">
        <f>Tabla13[[#This Row],[CANTIDAD TOTAL]]*Tabla13[[#This Row],[PRECIO UNITARIO ESTIMADO]]</f>
        <v>55000</v>
      </c>
      <c r="K710" s="34"/>
      <c r="L710" s="36" t="s">
        <v>35</v>
      </c>
      <c r="M710" s="26" t="s">
        <v>1709</v>
      </c>
      <c r="N710" s="26"/>
      <c r="O710" s="36" t="s">
        <v>1208</v>
      </c>
      <c r="P710" s="65"/>
      <c r="Q710" s="79" t="s">
        <v>1246</v>
      </c>
      <c r="R710" s="83">
        <v>700</v>
      </c>
      <c r="U710" s="29" t="s">
        <v>722</v>
      </c>
    </row>
    <row r="711" spans="1:21" x14ac:dyDescent="0.25">
      <c r="A711" s="34" t="s">
        <v>47</v>
      </c>
      <c r="B711" s="26" t="s">
        <v>55</v>
      </c>
      <c r="C711" s="36" t="s">
        <v>24</v>
      </c>
      <c r="D711" s="26">
        <f>ROUND(Tabla13[[#This Row],[CANTIDAD TOTAL]]/4,0)</f>
        <v>18</v>
      </c>
      <c r="E711" s="26">
        <f>ROUND(Tabla13[[#This Row],[CANTIDAD TOTAL]]/4,0)</f>
        <v>18</v>
      </c>
      <c r="F711" s="26">
        <f>ROUND(Tabla13[[#This Row],[CANTIDAD TOTAL]]/4,0)</f>
        <v>18</v>
      </c>
      <c r="G711" s="26">
        <f>Tabla13[[#This Row],[CANTIDAD TOTAL]]-Tabla13[[#This Row],[PRIMER TRIMESTRE]]-Tabla13[[#This Row],[SEGUNDO TRIMESTRE]]-Tabla13[[#This Row],[TERCER TRIMESTRE]]</f>
        <v>16</v>
      </c>
      <c r="H711" s="26">
        <v>70</v>
      </c>
      <c r="I711" s="27">
        <v>383.5</v>
      </c>
      <c r="J711" s="32">
        <f>Tabla13[[#This Row],[CANTIDAD TOTAL]]*Tabla13[[#This Row],[PRECIO UNITARIO ESTIMADO]]</f>
        <v>26845</v>
      </c>
      <c r="K711" s="34"/>
      <c r="L711" s="36" t="s">
        <v>35</v>
      </c>
      <c r="M711" s="26" t="s">
        <v>1709</v>
      </c>
      <c r="N711" s="26"/>
      <c r="O711" s="36" t="s">
        <v>1208</v>
      </c>
      <c r="P711" s="65"/>
      <c r="Q711" s="79" t="s">
        <v>1246</v>
      </c>
      <c r="R711" s="83">
        <v>701</v>
      </c>
      <c r="U711" s="29" t="s">
        <v>723</v>
      </c>
    </row>
    <row r="712" spans="1:21" x14ac:dyDescent="0.25">
      <c r="A712" s="34" t="s">
        <v>47</v>
      </c>
      <c r="B712" s="26" t="s">
        <v>57</v>
      </c>
      <c r="C712" s="36" t="s">
        <v>24</v>
      </c>
      <c r="D712" s="26">
        <f>ROUND(Tabla13[[#This Row],[CANTIDAD TOTAL]]/4,0)</f>
        <v>3</v>
      </c>
      <c r="E712" s="26">
        <f>ROUND(Tabla13[[#This Row],[CANTIDAD TOTAL]]/4,0)</f>
        <v>3</v>
      </c>
      <c r="F712" s="26">
        <f>ROUND(Tabla13[[#This Row],[CANTIDAD TOTAL]]/4,0)</f>
        <v>3</v>
      </c>
      <c r="G712" s="26">
        <f>Tabla13[[#This Row],[CANTIDAD TOTAL]]-Tabla13[[#This Row],[PRIMER TRIMESTRE]]-Tabla13[[#This Row],[SEGUNDO TRIMESTRE]]-Tabla13[[#This Row],[TERCER TRIMESTRE]]</f>
        <v>3</v>
      </c>
      <c r="H712" s="26">
        <v>12</v>
      </c>
      <c r="I712" s="27">
        <v>400.2</v>
      </c>
      <c r="J712" s="27">
        <f>Tabla13[[#This Row],[CANTIDAD TOTAL]]*Tabla13[[#This Row],[PRECIO UNITARIO ESTIMADO]]</f>
        <v>4802.3999999999996</v>
      </c>
      <c r="K712" s="34"/>
      <c r="L712" s="36" t="s">
        <v>35</v>
      </c>
      <c r="M712" s="26" t="s">
        <v>1709</v>
      </c>
      <c r="N712" s="26"/>
      <c r="O712" s="36" t="s">
        <v>1208</v>
      </c>
      <c r="P712" s="65"/>
      <c r="Q712" s="79" t="s">
        <v>1246</v>
      </c>
      <c r="R712" s="83">
        <v>702</v>
      </c>
      <c r="U712" s="29" t="s">
        <v>724</v>
      </c>
    </row>
    <row r="713" spans="1:21" x14ac:dyDescent="0.25">
      <c r="A713" s="34" t="s">
        <v>47</v>
      </c>
      <c r="B713" s="26" t="s">
        <v>58</v>
      </c>
      <c r="C713" s="36" t="s">
        <v>24</v>
      </c>
      <c r="D713" s="26">
        <f>ROUND(Tabla13[[#This Row],[CANTIDAD TOTAL]]/4,0)</f>
        <v>1283</v>
      </c>
      <c r="E713" s="26">
        <f>ROUND(Tabla13[[#This Row],[CANTIDAD TOTAL]]/4,0)</f>
        <v>1283</v>
      </c>
      <c r="F713" s="26">
        <f>ROUND(Tabla13[[#This Row],[CANTIDAD TOTAL]]/4,0)</f>
        <v>1283</v>
      </c>
      <c r="G713" s="26">
        <f>Tabla13[[#This Row],[CANTIDAD TOTAL]]-Tabla13[[#This Row],[PRIMER TRIMESTRE]]-Tabla13[[#This Row],[SEGUNDO TRIMESTRE]]-Tabla13[[#This Row],[TERCER TRIMESTRE]]</f>
        <v>1281</v>
      </c>
      <c r="H713" s="33">
        <v>5130</v>
      </c>
      <c r="I713" s="27">
        <v>1750</v>
      </c>
      <c r="J713" s="27">
        <f>Tabla13[[#This Row],[CANTIDAD TOTAL]]*Tabla13[[#This Row],[PRECIO UNITARIO ESTIMADO]]</f>
        <v>8977500</v>
      </c>
      <c r="K713" s="28"/>
      <c r="L713" s="36" t="s">
        <v>35</v>
      </c>
      <c r="M713" s="26" t="s">
        <v>1709</v>
      </c>
      <c r="N713" s="27"/>
      <c r="O713" s="36" t="s">
        <v>1208</v>
      </c>
      <c r="P713" s="65"/>
      <c r="Q713" s="79" t="s">
        <v>1246</v>
      </c>
      <c r="R713" s="83">
        <v>703</v>
      </c>
      <c r="U713" s="29" t="s">
        <v>725</v>
      </c>
    </row>
    <row r="714" spans="1:21" x14ac:dyDescent="0.25">
      <c r="A714" s="34" t="s">
        <v>47</v>
      </c>
      <c r="B714" s="26" t="s">
        <v>59</v>
      </c>
      <c r="C714" s="36" t="s">
        <v>24</v>
      </c>
      <c r="D714" s="26">
        <f>ROUND(Tabla13[[#This Row],[CANTIDAD TOTAL]]/4,0)</f>
        <v>518</v>
      </c>
      <c r="E714" s="26">
        <f>ROUND(Tabla13[[#This Row],[CANTIDAD TOTAL]]/4,0)</f>
        <v>518</v>
      </c>
      <c r="F714" s="26">
        <f>ROUND(Tabla13[[#This Row],[CANTIDAD TOTAL]]/4,0)</f>
        <v>518</v>
      </c>
      <c r="G714" s="26">
        <f>Tabla13[[#This Row],[CANTIDAD TOTAL]]-Tabla13[[#This Row],[PRIMER TRIMESTRE]]-Tabla13[[#This Row],[SEGUNDO TRIMESTRE]]-Tabla13[[#This Row],[TERCER TRIMESTRE]]</f>
        <v>517</v>
      </c>
      <c r="H714" s="26">
        <v>2071</v>
      </c>
      <c r="I714" s="27">
        <v>442.5</v>
      </c>
      <c r="J714" s="27">
        <f>Tabla13[[#This Row],[CANTIDAD TOTAL]]*Tabla13[[#This Row],[PRECIO UNITARIO ESTIMADO]]</f>
        <v>916417.5</v>
      </c>
      <c r="K714" s="34"/>
      <c r="L714" s="36" t="s">
        <v>35</v>
      </c>
      <c r="M714" s="26" t="s">
        <v>1709</v>
      </c>
      <c r="N714" s="26"/>
      <c r="O714" s="36" t="s">
        <v>1208</v>
      </c>
      <c r="P714" s="65"/>
      <c r="Q714" s="79" t="s">
        <v>1246</v>
      </c>
      <c r="R714" s="83">
        <v>704</v>
      </c>
      <c r="U714" s="29" t="s">
        <v>726</v>
      </c>
    </row>
    <row r="715" spans="1:21" x14ac:dyDescent="0.25">
      <c r="A715" s="34" t="s">
        <v>47</v>
      </c>
      <c r="B715" s="26" t="s">
        <v>61</v>
      </c>
      <c r="C715" s="36" t="s">
        <v>24</v>
      </c>
      <c r="D715" s="26">
        <f>ROUND(Tabla13[[#This Row],[CANTIDAD TOTAL]]/4,0)</f>
        <v>33</v>
      </c>
      <c r="E715" s="26">
        <f>ROUND(Tabla13[[#This Row],[CANTIDAD TOTAL]]/4,0)</f>
        <v>33</v>
      </c>
      <c r="F715" s="26">
        <f>ROUND(Tabla13[[#This Row],[CANTIDAD TOTAL]]/4,0)</f>
        <v>33</v>
      </c>
      <c r="G715" s="26">
        <f>Tabla13[[#This Row],[CANTIDAD TOTAL]]-Tabla13[[#This Row],[PRIMER TRIMESTRE]]-Tabla13[[#This Row],[SEGUNDO TRIMESTRE]]-Tabla13[[#This Row],[TERCER TRIMESTRE]]</f>
        <v>31</v>
      </c>
      <c r="H715" s="26">
        <v>130</v>
      </c>
      <c r="I715" s="27">
        <v>425</v>
      </c>
      <c r="J715" s="27">
        <f>Tabla13[[#This Row],[CANTIDAD TOTAL]]*Tabla13[[#This Row],[PRECIO UNITARIO ESTIMADO]]</f>
        <v>55250</v>
      </c>
      <c r="K715" s="34"/>
      <c r="L715" s="36" t="s">
        <v>35</v>
      </c>
      <c r="M715" s="26" t="s">
        <v>1709</v>
      </c>
      <c r="N715" s="26"/>
      <c r="O715" s="36" t="s">
        <v>1208</v>
      </c>
      <c r="P715" s="65"/>
      <c r="Q715" s="79" t="s">
        <v>1246</v>
      </c>
      <c r="R715" s="83">
        <v>705</v>
      </c>
      <c r="U715" s="29" t="s">
        <v>727</v>
      </c>
    </row>
    <row r="716" spans="1:21" x14ac:dyDescent="0.25">
      <c r="A716" s="34" t="s">
        <v>47</v>
      </c>
      <c r="B716" s="26" t="s">
        <v>63</v>
      </c>
      <c r="C716" s="36" t="s">
        <v>24</v>
      </c>
      <c r="D716" s="26">
        <f>ROUND(Tabla13[[#This Row],[CANTIDAD TOTAL]]/4,0)</f>
        <v>2</v>
      </c>
      <c r="E716" s="26">
        <f>ROUND(Tabla13[[#This Row],[CANTIDAD TOTAL]]/4,0)</f>
        <v>2</v>
      </c>
      <c r="F716" s="26">
        <f>ROUND(Tabla13[[#This Row],[CANTIDAD TOTAL]]/4,0)</f>
        <v>2</v>
      </c>
      <c r="G716" s="26">
        <f>Tabla13[[#This Row],[CANTIDAD TOTAL]]-Tabla13[[#This Row],[PRIMER TRIMESTRE]]-Tabla13[[#This Row],[SEGUNDO TRIMESTRE]]-Tabla13[[#This Row],[TERCER TRIMESTRE]]</f>
        <v>2</v>
      </c>
      <c r="H716" s="26">
        <v>8</v>
      </c>
      <c r="I716" s="27">
        <v>15</v>
      </c>
      <c r="J716" s="27">
        <f>Tabla13[[#This Row],[CANTIDAD TOTAL]]*Tabla13[[#This Row],[PRECIO UNITARIO ESTIMADO]]</f>
        <v>120</v>
      </c>
      <c r="K716" s="34"/>
      <c r="L716" s="36" t="s">
        <v>35</v>
      </c>
      <c r="M716" s="26" t="s">
        <v>1709</v>
      </c>
      <c r="N716" s="26"/>
      <c r="O716" s="36" t="s">
        <v>1208</v>
      </c>
      <c r="P716" s="65"/>
      <c r="Q716" s="79" t="s">
        <v>1246</v>
      </c>
      <c r="R716" s="83">
        <v>706</v>
      </c>
      <c r="U716" s="29" t="s">
        <v>728</v>
      </c>
    </row>
    <row r="717" spans="1:21" x14ac:dyDescent="0.25">
      <c r="A717" s="34" t="s">
        <v>47</v>
      </c>
      <c r="B717" s="26" t="s">
        <v>65</v>
      </c>
      <c r="C717" s="36" t="s">
        <v>24</v>
      </c>
      <c r="D717" s="26">
        <f>ROUND(Tabla13[[#This Row],[CANTIDAD TOTAL]]/4,0)</f>
        <v>6</v>
      </c>
      <c r="E717" s="26">
        <f>ROUND(Tabla13[[#This Row],[CANTIDAD TOTAL]]/4,0)</f>
        <v>6</v>
      </c>
      <c r="F717" s="26">
        <f>ROUND(Tabla13[[#This Row],[CANTIDAD TOTAL]]/4,0)</f>
        <v>6</v>
      </c>
      <c r="G717" s="26">
        <f>Tabla13[[#This Row],[CANTIDAD TOTAL]]-Tabla13[[#This Row],[PRIMER TRIMESTRE]]-Tabla13[[#This Row],[SEGUNDO TRIMESTRE]]-Tabla13[[#This Row],[TERCER TRIMESTRE]]</f>
        <v>6</v>
      </c>
      <c r="H717" s="26">
        <v>24</v>
      </c>
      <c r="I717" s="27">
        <v>116</v>
      </c>
      <c r="J717" s="27">
        <f>Tabla13[[#This Row],[CANTIDAD TOTAL]]*Tabla13[[#This Row],[PRECIO UNITARIO ESTIMADO]]</f>
        <v>2784</v>
      </c>
      <c r="K717" s="34"/>
      <c r="L717" s="36" t="s">
        <v>35</v>
      </c>
      <c r="M717" s="26" t="s">
        <v>1709</v>
      </c>
      <c r="N717" s="26"/>
      <c r="O717" s="36" t="s">
        <v>1208</v>
      </c>
      <c r="P717" s="65"/>
      <c r="Q717" s="79" t="s">
        <v>1246</v>
      </c>
      <c r="R717" s="83">
        <v>707</v>
      </c>
      <c r="U717" s="29" t="s">
        <v>729</v>
      </c>
    </row>
    <row r="718" spans="1:21" x14ac:dyDescent="0.25">
      <c r="A718" s="34" t="s">
        <v>538</v>
      </c>
      <c r="B718" s="26" t="s">
        <v>539</v>
      </c>
      <c r="C718" s="36" t="s">
        <v>24</v>
      </c>
      <c r="D718" s="26">
        <v>0</v>
      </c>
      <c r="E718" s="26">
        <v>0</v>
      </c>
      <c r="F718" s="26">
        <v>2000</v>
      </c>
      <c r="G718" s="26">
        <v>0</v>
      </c>
      <c r="H718" s="26">
        <v>2000</v>
      </c>
      <c r="I718" s="27">
        <v>431</v>
      </c>
      <c r="J718" s="27">
        <f>Tabla13[[#This Row],[CANTIDAD TOTAL]]*Tabla13[[#This Row],[PRECIO UNITARIO ESTIMADO]]</f>
        <v>862000</v>
      </c>
      <c r="K718" s="34"/>
      <c r="L718" s="36" t="s">
        <v>35</v>
      </c>
      <c r="M718" s="26" t="s">
        <v>1709</v>
      </c>
      <c r="N718" s="26"/>
      <c r="O718" s="36" t="s">
        <v>1205</v>
      </c>
      <c r="P718" s="65"/>
      <c r="Q718" s="79" t="s">
        <v>1246</v>
      </c>
      <c r="R718" s="83">
        <v>708</v>
      </c>
      <c r="U718" s="29" t="s">
        <v>730</v>
      </c>
    </row>
    <row r="719" spans="1:21" x14ac:dyDescent="0.25">
      <c r="A719" s="34" t="s">
        <v>293</v>
      </c>
      <c r="B719" s="26" t="s">
        <v>295</v>
      </c>
      <c r="C719" s="36" t="s">
        <v>244</v>
      </c>
      <c r="D719" s="26">
        <f>ROUND(Tabla13[[#This Row],[CANTIDAD TOTAL]]/4,0)</f>
        <v>24</v>
      </c>
      <c r="E719" s="26">
        <f>ROUND(Tabla13[[#This Row],[CANTIDAD TOTAL]]/4,0)</f>
        <v>24</v>
      </c>
      <c r="F719" s="26">
        <f>ROUND(Tabla13[[#This Row],[CANTIDAD TOTAL]]/4,0)</f>
        <v>24</v>
      </c>
      <c r="G719" s="26">
        <f>Tabla13[[#This Row],[CANTIDAD TOTAL]]-Tabla13[[#This Row],[PRIMER TRIMESTRE]]-Tabla13[[#This Row],[SEGUNDO TRIMESTRE]]-Tabla13[[#This Row],[TERCER TRIMESTRE]]</f>
        <v>22</v>
      </c>
      <c r="H719" s="26">
        <v>94</v>
      </c>
      <c r="I719" s="27">
        <v>2979.5</v>
      </c>
      <c r="J719" s="27">
        <f>Tabla13[[#This Row],[CANTIDAD TOTAL]]*Tabla13[[#This Row],[PRECIO UNITARIO ESTIMADO]]</f>
        <v>280073</v>
      </c>
      <c r="K719" s="28"/>
      <c r="L719" s="36"/>
      <c r="M719" s="26" t="s">
        <v>1709</v>
      </c>
      <c r="N719" s="26"/>
      <c r="O719" s="36" t="s">
        <v>1213</v>
      </c>
      <c r="P719" s="65" t="s">
        <v>1206</v>
      </c>
      <c r="Q719" s="79" t="s">
        <v>1237</v>
      </c>
      <c r="R719" s="83">
        <v>709</v>
      </c>
      <c r="U719" s="29" t="s">
        <v>731</v>
      </c>
    </row>
    <row r="720" spans="1:21" s="43" customFormat="1" x14ac:dyDescent="0.25">
      <c r="A720" s="34" t="s">
        <v>293</v>
      </c>
      <c r="B720" s="26" t="s">
        <v>297</v>
      </c>
      <c r="C720" s="36" t="s">
        <v>24</v>
      </c>
      <c r="D720" s="26">
        <f>ROUND(Tabla13[[#This Row],[CANTIDAD TOTAL]]/4,0)</f>
        <v>1307</v>
      </c>
      <c r="E720" s="26">
        <f>ROUND(Tabla13[[#This Row],[CANTIDAD TOTAL]]/4,0)</f>
        <v>1307</v>
      </c>
      <c r="F720" s="26">
        <f>ROUND(Tabla13[[#This Row],[CANTIDAD TOTAL]]/4,0)</f>
        <v>1307</v>
      </c>
      <c r="G720" s="26">
        <f>Tabla13[[#This Row],[CANTIDAD TOTAL]]-Tabla13[[#This Row],[PRIMER TRIMESTRE]]-Tabla13[[#This Row],[SEGUNDO TRIMESTRE]]-Tabla13[[#This Row],[TERCER TRIMESTRE]]</f>
        <v>1306</v>
      </c>
      <c r="H720" s="26">
        <v>5227</v>
      </c>
      <c r="I720" s="27">
        <v>6.49</v>
      </c>
      <c r="J720" s="27">
        <f>Tabla13[[#This Row],[CANTIDAD TOTAL]]*Tabla13[[#This Row],[PRECIO UNITARIO ESTIMADO]]</f>
        <v>33923.230000000003</v>
      </c>
      <c r="K720" s="34"/>
      <c r="L720" s="36"/>
      <c r="M720" s="26" t="s">
        <v>1709</v>
      </c>
      <c r="N720" s="26"/>
      <c r="O720" s="36" t="s">
        <v>1213</v>
      </c>
      <c r="P720" s="65" t="s">
        <v>1206</v>
      </c>
      <c r="Q720" s="79" t="s">
        <v>1237</v>
      </c>
      <c r="R720" s="83">
        <v>710</v>
      </c>
      <c r="U720" s="29"/>
    </row>
    <row r="721" spans="1:21" x14ac:dyDescent="0.25">
      <c r="A721" s="34" t="s">
        <v>293</v>
      </c>
      <c r="B721" s="26" t="s">
        <v>299</v>
      </c>
      <c r="C721" s="36" t="s">
        <v>24</v>
      </c>
      <c r="D721" s="26">
        <f>ROUND(Tabla13[[#This Row],[CANTIDAD TOTAL]]/4,0)</f>
        <v>7</v>
      </c>
      <c r="E721" s="26">
        <f>ROUND(Tabla13[[#This Row],[CANTIDAD TOTAL]]/4,0)</f>
        <v>7</v>
      </c>
      <c r="F721" s="26">
        <f>ROUND(Tabla13[[#This Row],[CANTIDAD TOTAL]]/4,0)</f>
        <v>7</v>
      </c>
      <c r="G721" s="26">
        <f>Tabla13[[#This Row],[CANTIDAD TOTAL]]-Tabla13[[#This Row],[PRIMER TRIMESTRE]]-Tabla13[[#This Row],[SEGUNDO TRIMESTRE]]-Tabla13[[#This Row],[TERCER TRIMESTRE]]</f>
        <v>5</v>
      </c>
      <c r="H721" s="26">
        <v>26</v>
      </c>
      <c r="I721" s="27">
        <v>7.2</v>
      </c>
      <c r="J721" s="27">
        <f>Tabla13[[#This Row],[CANTIDAD TOTAL]]*Tabla13[[#This Row],[PRECIO UNITARIO ESTIMADO]]</f>
        <v>187.20000000000002</v>
      </c>
      <c r="K721" s="34"/>
      <c r="L721" s="36"/>
      <c r="M721" s="26" t="s">
        <v>1709</v>
      </c>
      <c r="N721" s="26"/>
      <c r="O721" s="36" t="s">
        <v>1213</v>
      </c>
      <c r="P721" s="65" t="s">
        <v>1206</v>
      </c>
      <c r="Q721" s="79" t="s">
        <v>1237</v>
      </c>
      <c r="R721" s="83">
        <v>711</v>
      </c>
      <c r="U721" s="29" t="s">
        <v>732</v>
      </c>
    </row>
    <row r="722" spans="1:21" x14ac:dyDescent="0.25">
      <c r="A722" s="34" t="s">
        <v>293</v>
      </c>
      <c r="B722" s="26" t="s">
        <v>301</v>
      </c>
      <c r="C722" s="36" t="s">
        <v>24</v>
      </c>
      <c r="D722" s="26">
        <f>ROUND(Tabla13[[#This Row],[CANTIDAD TOTAL]]/4,0)</f>
        <v>5</v>
      </c>
      <c r="E722" s="26">
        <f>ROUND(Tabla13[[#This Row],[CANTIDAD TOTAL]]/4,0)</f>
        <v>5</v>
      </c>
      <c r="F722" s="26">
        <f>ROUND(Tabla13[[#This Row],[CANTIDAD TOTAL]]/4,0)</f>
        <v>5</v>
      </c>
      <c r="G722" s="26">
        <f>Tabla13[[#This Row],[CANTIDAD TOTAL]]-Tabla13[[#This Row],[PRIMER TRIMESTRE]]-Tabla13[[#This Row],[SEGUNDO TRIMESTRE]]-Tabla13[[#This Row],[TERCER TRIMESTRE]]</f>
        <v>5</v>
      </c>
      <c r="H722" s="33">
        <v>20</v>
      </c>
      <c r="I722" s="27">
        <v>290</v>
      </c>
      <c r="J722" s="27">
        <f>Tabla13[[#This Row],[CANTIDAD TOTAL]]*Tabla13[[#This Row],[PRECIO UNITARIO ESTIMADO]]</f>
        <v>5800</v>
      </c>
      <c r="K722" s="28"/>
      <c r="L722" s="36"/>
      <c r="M722" s="26" t="s">
        <v>1709</v>
      </c>
      <c r="N722" s="27"/>
      <c r="O722" s="36" t="s">
        <v>1213</v>
      </c>
      <c r="P722" s="65" t="s">
        <v>1206</v>
      </c>
      <c r="Q722" s="79" t="s">
        <v>1237</v>
      </c>
      <c r="R722" s="83">
        <v>712</v>
      </c>
      <c r="U722" s="29" t="s">
        <v>733</v>
      </c>
    </row>
    <row r="723" spans="1:21" x14ac:dyDescent="0.25">
      <c r="A723" s="34" t="s">
        <v>293</v>
      </c>
      <c r="B723" s="26" t="s">
        <v>302</v>
      </c>
      <c r="C723" s="36" t="s">
        <v>24</v>
      </c>
      <c r="D723" s="26">
        <f>ROUND(Tabla13[[#This Row],[CANTIDAD TOTAL]]/4,0)</f>
        <v>20</v>
      </c>
      <c r="E723" s="26">
        <f>ROUND(Tabla13[[#This Row],[CANTIDAD TOTAL]]/4,0)</f>
        <v>20</v>
      </c>
      <c r="F723" s="26">
        <f>ROUND(Tabla13[[#This Row],[CANTIDAD TOTAL]]/4,0)</f>
        <v>20</v>
      </c>
      <c r="G723" s="26">
        <f>Tabla13[[#This Row],[CANTIDAD TOTAL]]-Tabla13[[#This Row],[PRIMER TRIMESTRE]]-Tabla13[[#This Row],[SEGUNDO TRIMESTRE]]-Tabla13[[#This Row],[TERCER TRIMESTRE]]</f>
        <v>20</v>
      </c>
      <c r="H723" s="26">
        <v>80</v>
      </c>
      <c r="I723" s="27">
        <v>293.82</v>
      </c>
      <c r="J723" s="27">
        <f>Tabla13[[#This Row],[CANTIDAD TOTAL]]*Tabla13[[#This Row],[PRECIO UNITARIO ESTIMADO]]</f>
        <v>23505.599999999999</v>
      </c>
      <c r="K723" s="34"/>
      <c r="L723" s="36"/>
      <c r="M723" s="26" t="s">
        <v>1709</v>
      </c>
      <c r="N723" s="26"/>
      <c r="O723" s="36" t="s">
        <v>1213</v>
      </c>
      <c r="P723" s="65" t="s">
        <v>1206</v>
      </c>
      <c r="Q723" s="79" t="s">
        <v>1237</v>
      </c>
      <c r="R723" s="83">
        <v>713</v>
      </c>
      <c r="U723" s="29" t="s">
        <v>734</v>
      </c>
    </row>
    <row r="724" spans="1:21" x14ac:dyDescent="0.25">
      <c r="A724" s="34" t="s">
        <v>293</v>
      </c>
      <c r="B724" s="26" t="s">
        <v>304</v>
      </c>
      <c r="C724" s="36" t="s">
        <v>24</v>
      </c>
      <c r="D724" s="26">
        <f>ROUND(Tabla13[[#This Row],[CANTIDAD TOTAL]]/4,0)</f>
        <v>13</v>
      </c>
      <c r="E724" s="26">
        <f>ROUND(Tabla13[[#This Row],[CANTIDAD TOTAL]]/4,0)</f>
        <v>13</v>
      </c>
      <c r="F724" s="26">
        <f>ROUND(Tabla13[[#This Row],[CANTIDAD TOTAL]]/4,0)</f>
        <v>13</v>
      </c>
      <c r="G724" s="26">
        <f>Tabla13[[#This Row],[CANTIDAD TOTAL]]-Tabla13[[#This Row],[PRIMER TRIMESTRE]]-Tabla13[[#This Row],[SEGUNDO TRIMESTRE]]-Tabla13[[#This Row],[TERCER TRIMESTRE]]</f>
        <v>11</v>
      </c>
      <c r="H724" s="26">
        <v>50</v>
      </c>
      <c r="I724" s="27">
        <v>177</v>
      </c>
      <c r="J724" s="27">
        <f>Tabla13[[#This Row],[CANTIDAD TOTAL]]*Tabla13[[#This Row],[PRECIO UNITARIO ESTIMADO]]</f>
        <v>8850</v>
      </c>
      <c r="K724" s="34"/>
      <c r="L724" s="36"/>
      <c r="M724" s="26" t="s">
        <v>1709</v>
      </c>
      <c r="N724" s="26"/>
      <c r="O724" s="36" t="s">
        <v>1213</v>
      </c>
      <c r="P724" s="65" t="s">
        <v>1206</v>
      </c>
      <c r="Q724" s="79" t="s">
        <v>1237</v>
      </c>
      <c r="R724" s="83">
        <v>714</v>
      </c>
      <c r="U724" s="29" t="s">
        <v>735</v>
      </c>
    </row>
    <row r="725" spans="1:21" x14ac:dyDescent="0.25">
      <c r="A725" s="34" t="s">
        <v>293</v>
      </c>
      <c r="B725" s="26" t="s">
        <v>306</v>
      </c>
      <c r="C725" s="36" t="s">
        <v>24</v>
      </c>
      <c r="D725" s="26">
        <f>ROUND(Tabla13[[#This Row],[CANTIDAD TOTAL]]/4,0)</f>
        <v>1</v>
      </c>
      <c r="E725" s="26">
        <f>ROUND(Tabla13[[#This Row],[CANTIDAD TOTAL]]/4,0)</f>
        <v>1</v>
      </c>
      <c r="F725" s="26">
        <f>ROUND(Tabla13[[#This Row],[CANTIDAD TOTAL]]/4,0)</f>
        <v>1</v>
      </c>
      <c r="G725" s="26">
        <f>Tabla13[[#This Row],[CANTIDAD TOTAL]]-Tabla13[[#This Row],[PRIMER TRIMESTRE]]-Tabla13[[#This Row],[SEGUNDO TRIMESTRE]]-Tabla13[[#This Row],[TERCER TRIMESTRE]]</f>
        <v>2</v>
      </c>
      <c r="H725" s="26">
        <v>5</v>
      </c>
      <c r="I725" s="27">
        <v>85</v>
      </c>
      <c r="J725" s="27">
        <f>Tabla13[[#This Row],[CANTIDAD TOTAL]]*Tabla13[[#This Row],[PRECIO UNITARIO ESTIMADO]]</f>
        <v>425</v>
      </c>
      <c r="K725" s="34"/>
      <c r="L725" s="36"/>
      <c r="M725" s="26" t="s">
        <v>1709</v>
      </c>
      <c r="N725" s="26"/>
      <c r="O725" s="36" t="s">
        <v>1213</v>
      </c>
      <c r="P725" s="65" t="s">
        <v>1206</v>
      </c>
      <c r="Q725" s="79" t="s">
        <v>1237</v>
      </c>
      <c r="R725" s="83">
        <v>715</v>
      </c>
      <c r="U725" s="29" t="s">
        <v>736</v>
      </c>
    </row>
    <row r="726" spans="1:21" x14ac:dyDescent="0.25">
      <c r="A726" s="34" t="s">
        <v>293</v>
      </c>
      <c r="B726" s="26" t="s">
        <v>308</v>
      </c>
      <c r="C726" s="36" t="s">
        <v>24</v>
      </c>
      <c r="D726" s="26">
        <f>ROUND(Tabla13[[#This Row],[CANTIDAD TOTAL]]/4,0)</f>
        <v>13</v>
      </c>
      <c r="E726" s="26">
        <f>ROUND(Tabla13[[#This Row],[CANTIDAD TOTAL]]/4,0)</f>
        <v>13</v>
      </c>
      <c r="F726" s="26">
        <f>ROUND(Tabla13[[#This Row],[CANTIDAD TOTAL]]/4,0)</f>
        <v>13</v>
      </c>
      <c r="G726" s="26">
        <f>Tabla13[[#This Row],[CANTIDAD TOTAL]]-Tabla13[[#This Row],[PRIMER TRIMESTRE]]-Tabla13[[#This Row],[SEGUNDO TRIMESTRE]]-Tabla13[[#This Row],[TERCER TRIMESTRE]]</f>
        <v>11</v>
      </c>
      <c r="H726" s="26">
        <v>50</v>
      </c>
      <c r="I726" s="27">
        <v>182.9</v>
      </c>
      <c r="J726" s="27">
        <f>Tabla13[[#This Row],[CANTIDAD TOTAL]]*Tabla13[[#This Row],[PRECIO UNITARIO ESTIMADO]]</f>
        <v>9145</v>
      </c>
      <c r="K726" s="34"/>
      <c r="L726" s="36"/>
      <c r="M726" s="26" t="s">
        <v>1709</v>
      </c>
      <c r="N726" s="26"/>
      <c r="O726" s="36" t="s">
        <v>1213</v>
      </c>
      <c r="P726" s="65" t="s">
        <v>1206</v>
      </c>
      <c r="Q726" s="79" t="s">
        <v>1237</v>
      </c>
      <c r="R726" s="83">
        <v>716</v>
      </c>
      <c r="U726" s="29" t="s">
        <v>737</v>
      </c>
    </row>
    <row r="727" spans="1:21" x14ac:dyDescent="0.25">
      <c r="A727" s="34" t="s">
        <v>293</v>
      </c>
      <c r="B727" s="26" t="s">
        <v>310</v>
      </c>
      <c r="C727" s="36" t="s">
        <v>24</v>
      </c>
      <c r="D727" s="26">
        <f>ROUND(Tabla13[[#This Row],[CANTIDAD TOTAL]]/4,0)</f>
        <v>13</v>
      </c>
      <c r="E727" s="26">
        <f>ROUND(Tabla13[[#This Row],[CANTIDAD TOTAL]]/4,0)</f>
        <v>13</v>
      </c>
      <c r="F727" s="26">
        <f>ROUND(Tabla13[[#This Row],[CANTIDAD TOTAL]]/4,0)</f>
        <v>13</v>
      </c>
      <c r="G727" s="26">
        <f>Tabla13[[#This Row],[CANTIDAD TOTAL]]-Tabla13[[#This Row],[PRIMER TRIMESTRE]]-Tabla13[[#This Row],[SEGUNDO TRIMESTRE]]-Tabla13[[#This Row],[TERCER TRIMESTRE]]</f>
        <v>11</v>
      </c>
      <c r="H727" s="26">
        <v>50</v>
      </c>
      <c r="I727" s="27">
        <v>182.9</v>
      </c>
      <c r="J727" s="27">
        <f>Tabla13[[#This Row],[CANTIDAD TOTAL]]*Tabla13[[#This Row],[PRECIO UNITARIO ESTIMADO]]</f>
        <v>9145</v>
      </c>
      <c r="K727" s="34"/>
      <c r="L727" s="36"/>
      <c r="M727" s="26" t="s">
        <v>1709</v>
      </c>
      <c r="N727" s="26"/>
      <c r="O727" s="36" t="s">
        <v>1213</v>
      </c>
      <c r="P727" s="65" t="s">
        <v>1206</v>
      </c>
      <c r="Q727" s="79" t="s">
        <v>1237</v>
      </c>
      <c r="R727" s="83">
        <v>717</v>
      </c>
      <c r="U727" s="29" t="s">
        <v>738</v>
      </c>
    </row>
    <row r="728" spans="1:21" x14ac:dyDescent="0.25">
      <c r="A728" s="34" t="s">
        <v>293</v>
      </c>
      <c r="B728" s="26" t="s">
        <v>312</v>
      </c>
      <c r="C728" s="36" t="s">
        <v>24</v>
      </c>
      <c r="D728" s="26">
        <f>ROUND(Tabla13[[#This Row],[CANTIDAD TOTAL]]/4,0)</f>
        <v>25</v>
      </c>
      <c r="E728" s="26">
        <f>ROUND(Tabla13[[#This Row],[CANTIDAD TOTAL]]/4,0)</f>
        <v>25</v>
      </c>
      <c r="F728" s="26">
        <f>ROUND(Tabla13[[#This Row],[CANTIDAD TOTAL]]/4,0)</f>
        <v>25</v>
      </c>
      <c r="G728" s="26">
        <f>Tabla13[[#This Row],[CANTIDAD TOTAL]]-Tabla13[[#This Row],[PRIMER TRIMESTRE]]-Tabla13[[#This Row],[SEGUNDO TRIMESTRE]]-Tabla13[[#This Row],[TERCER TRIMESTRE]]</f>
        <v>25</v>
      </c>
      <c r="H728" s="26">
        <v>100</v>
      </c>
      <c r="I728" s="27">
        <v>125.28</v>
      </c>
      <c r="J728" s="27">
        <f>Tabla13[[#This Row],[CANTIDAD TOTAL]]*Tabla13[[#This Row],[PRECIO UNITARIO ESTIMADO]]</f>
        <v>12528</v>
      </c>
      <c r="K728" s="34"/>
      <c r="L728" s="36"/>
      <c r="M728" s="26" t="s">
        <v>1709</v>
      </c>
      <c r="N728" s="26"/>
      <c r="O728" s="36" t="s">
        <v>1213</v>
      </c>
      <c r="P728" s="65" t="s">
        <v>1206</v>
      </c>
      <c r="Q728" s="79" t="s">
        <v>1237</v>
      </c>
      <c r="R728" s="83">
        <v>718</v>
      </c>
      <c r="U728" s="29" t="s">
        <v>739</v>
      </c>
    </row>
    <row r="729" spans="1:21" s="43" customFormat="1" x14ac:dyDescent="0.25">
      <c r="A729" s="34" t="s">
        <v>293</v>
      </c>
      <c r="B729" s="26" t="s">
        <v>314</v>
      </c>
      <c r="C729" s="36" t="s">
        <v>24</v>
      </c>
      <c r="D729" s="26">
        <f>ROUND(Tabla13[[#This Row],[CANTIDAD TOTAL]]/4,0)</f>
        <v>3</v>
      </c>
      <c r="E729" s="26">
        <f>ROUND(Tabla13[[#This Row],[CANTIDAD TOTAL]]/4,0)</f>
        <v>3</v>
      </c>
      <c r="F729" s="26">
        <f>ROUND(Tabla13[[#This Row],[CANTIDAD TOTAL]]/4,0)</f>
        <v>3</v>
      </c>
      <c r="G729" s="26">
        <f>Tabla13[[#This Row],[CANTIDAD TOTAL]]-Tabla13[[#This Row],[PRIMER TRIMESTRE]]-Tabla13[[#This Row],[SEGUNDO TRIMESTRE]]-Tabla13[[#This Row],[TERCER TRIMESTRE]]</f>
        <v>1</v>
      </c>
      <c r="H729" s="26">
        <v>10</v>
      </c>
      <c r="I729" s="27">
        <v>324.8</v>
      </c>
      <c r="J729" s="27">
        <f>Tabla13[[#This Row],[CANTIDAD TOTAL]]*Tabla13[[#This Row],[PRECIO UNITARIO ESTIMADO]]</f>
        <v>3248</v>
      </c>
      <c r="K729" s="34"/>
      <c r="L729" s="36"/>
      <c r="M729" s="26" t="s">
        <v>1709</v>
      </c>
      <c r="N729" s="26"/>
      <c r="O729" s="36" t="s">
        <v>1213</v>
      </c>
      <c r="P729" s="65" t="s">
        <v>1206</v>
      </c>
      <c r="Q729" s="79" t="s">
        <v>1237</v>
      </c>
      <c r="R729" s="83">
        <v>719</v>
      </c>
      <c r="U729" s="29"/>
    </row>
    <row r="730" spans="1:21" x14ac:dyDescent="0.25">
      <c r="A730" s="34" t="s">
        <v>293</v>
      </c>
      <c r="B730" s="26" t="s">
        <v>316</v>
      </c>
      <c r="C730" s="36" t="s">
        <v>24</v>
      </c>
      <c r="D730" s="26">
        <f>ROUND(Tabla13[[#This Row],[CANTIDAD TOTAL]]/4,0)</f>
        <v>75</v>
      </c>
      <c r="E730" s="26">
        <f>ROUND(Tabla13[[#This Row],[CANTIDAD TOTAL]]/4,0)</f>
        <v>75</v>
      </c>
      <c r="F730" s="26">
        <f>ROUND(Tabla13[[#This Row],[CANTIDAD TOTAL]]/4,0)</f>
        <v>75</v>
      </c>
      <c r="G730" s="26">
        <f>Tabla13[[#This Row],[CANTIDAD TOTAL]]-Tabla13[[#This Row],[PRIMER TRIMESTRE]]-Tabla13[[#This Row],[SEGUNDO TRIMESTRE]]-Tabla13[[#This Row],[TERCER TRIMESTRE]]</f>
        <v>75</v>
      </c>
      <c r="H730" s="26">
        <v>300</v>
      </c>
      <c r="I730" s="27">
        <v>120.36</v>
      </c>
      <c r="J730" s="27">
        <f>Tabla13[[#This Row],[CANTIDAD TOTAL]]*Tabla13[[#This Row],[PRECIO UNITARIO ESTIMADO]]</f>
        <v>36108</v>
      </c>
      <c r="K730" s="34"/>
      <c r="L730" s="36"/>
      <c r="M730" s="26" t="s">
        <v>1709</v>
      </c>
      <c r="N730" s="26"/>
      <c r="O730" s="36" t="s">
        <v>1213</v>
      </c>
      <c r="P730" s="65" t="s">
        <v>1206</v>
      </c>
      <c r="Q730" s="79" t="s">
        <v>1237</v>
      </c>
      <c r="R730" s="83">
        <v>720</v>
      </c>
      <c r="U730" s="29" t="s">
        <v>740</v>
      </c>
    </row>
    <row r="731" spans="1:21" x14ac:dyDescent="0.25">
      <c r="A731" s="34" t="s">
        <v>293</v>
      </c>
      <c r="B731" s="26" t="s">
        <v>318</v>
      </c>
      <c r="C731" s="36" t="s">
        <v>24</v>
      </c>
      <c r="D731" s="26">
        <f>ROUND(Tabla13[[#This Row],[CANTIDAD TOTAL]]/4,0)</f>
        <v>53</v>
      </c>
      <c r="E731" s="26">
        <f>ROUND(Tabla13[[#This Row],[CANTIDAD TOTAL]]/4,0)</f>
        <v>53</v>
      </c>
      <c r="F731" s="26">
        <f>ROUND(Tabla13[[#This Row],[CANTIDAD TOTAL]]/4,0)</f>
        <v>53</v>
      </c>
      <c r="G731" s="26">
        <f>Tabla13[[#This Row],[CANTIDAD TOTAL]]-Tabla13[[#This Row],[PRIMER TRIMESTRE]]-Tabla13[[#This Row],[SEGUNDO TRIMESTRE]]-Tabla13[[#This Row],[TERCER TRIMESTRE]]</f>
        <v>53</v>
      </c>
      <c r="H731" s="26">
        <v>212</v>
      </c>
      <c r="I731" s="27">
        <v>123.9</v>
      </c>
      <c r="J731" s="27">
        <f>Tabla13[[#This Row],[CANTIDAD TOTAL]]*Tabla13[[#This Row],[PRECIO UNITARIO ESTIMADO]]</f>
        <v>26266.800000000003</v>
      </c>
      <c r="K731" s="34"/>
      <c r="L731" s="36"/>
      <c r="M731" s="26" t="s">
        <v>1709</v>
      </c>
      <c r="N731" s="26"/>
      <c r="O731" s="36" t="s">
        <v>1213</v>
      </c>
      <c r="P731" s="65" t="s">
        <v>1206</v>
      </c>
      <c r="Q731" s="79" t="s">
        <v>1237</v>
      </c>
      <c r="R731" s="83">
        <v>721</v>
      </c>
      <c r="U731" s="29" t="s">
        <v>741</v>
      </c>
    </row>
    <row r="732" spans="1:21" x14ac:dyDescent="0.25">
      <c r="A732" s="34" t="s">
        <v>293</v>
      </c>
      <c r="B732" s="26" t="s">
        <v>320</v>
      </c>
      <c r="C732" s="36" t="s">
        <v>24</v>
      </c>
      <c r="D732" s="26">
        <f>ROUND(Tabla13[[#This Row],[CANTIDAD TOTAL]]/4,0)</f>
        <v>24</v>
      </c>
      <c r="E732" s="26">
        <f>ROUND(Tabla13[[#This Row],[CANTIDAD TOTAL]]/4,0)</f>
        <v>24</v>
      </c>
      <c r="F732" s="26">
        <f>ROUND(Tabla13[[#This Row],[CANTIDAD TOTAL]]/4,0)</f>
        <v>24</v>
      </c>
      <c r="G732" s="26">
        <f>Tabla13[[#This Row],[CANTIDAD TOTAL]]-Tabla13[[#This Row],[PRIMER TRIMESTRE]]-Tabla13[[#This Row],[SEGUNDO TRIMESTRE]]-Tabla13[[#This Row],[TERCER TRIMESTRE]]</f>
        <v>22</v>
      </c>
      <c r="H732" s="26">
        <v>94</v>
      </c>
      <c r="I732" s="27">
        <v>120.36</v>
      </c>
      <c r="J732" s="27">
        <f>Tabla13[[#This Row],[CANTIDAD TOTAL]]*Tabla13[[#This Row],[PRECIO UNITARIO ESTIMADO]]</f>
        <v>11313.84</v>
      </c>
      <c r="K732" s="34"/>
      <c r="L732" s="36"/>
      <c r="M732" s="26" t="s">
        <v>1709</v>
      </c>
      <c r="N732" s="26"/>
      <c r="O732" s="36" t="s">
        <v>1213</v>
      </c>
      <c r="P732" s="65" t="s">
        <v>1206</v>
      </c>
      <c r="Q732" s="79" t="s">
        <v>1237</v>
      </c>
      <c r="R732" s="83">
        <v>722</v>
      </c>
      <c r="U732" s="29" t="s">
        <v>742</v>
      </c>
    </row>
    <row r="733" spans="1:21" x14ac:dyDescent="0.25">
      <c r="A733" s="34" t="s">
        <v>293</v>
      </c>
      <c r="B733" s="26" t="s">
        <v>322</v>
      </c>
      <c r="C733" s="36" t="s">
        <v>24</v>
      </c>
      <c r="D733" s="26">
        <f>ROUND(Tabla13[[#This Row],[CANTIDAD TOTAL]]/4,0)</f>
        <v>1550</v>
      </c>
      <c r="E733" s="26">
        <f>ROUND(Tabla13[[#This Row],[CANTIDAD TOTAL]]/4,0)</f>
        <v>1550</v>
      </c>
      <c r="F733" s="26">
        <f>ROUND(Tabla13[[#This Row],[CANTIDAD TOTAL]]/4,0)</f>
        <v>1550</v>
      </c>
      <c r="G733" s="26">
        <f>Tabla13[[#This Row],[CANTIDAD TOTAL]]-Tabla13[[#This Row],[PRIMER TRIMESTRE]]-Tabla13[[#This Row],[SEGUNDO TRIMESTRE]]-Tabla13[[#This Row],[TERCER TRIMESTRE]]</f>
        <v>1550</v>
      </c>
      <c r="H733" s="26">
        <v>6200</v>
      </c>
      <c r="I733" s="27">
        <v>61.97</v>
      </c>
      <c r="J733" s="27">
        <f>Tabla13[[#This Row],[CANTIDAD TOTAL]]*Tabla13[[#This Row],[PRECIO UNITARIO ESTIMADO]]</f>
        <v>384214</v>
      </c>
      <c r="K733" s="34"/>
      <c r="L733" s="36"/>
      <c r="M733" s="26" t="s">
        <v>1709</v>
      </c>
      <c r="N733" s="26"/>
      <c r="O733" s="36" t="s">
        <v>1213</v>
      </c>
      <c r="P733" s="65" t="s">
        <v>1206</v>
      </c>
      <c r="Q733" s="79" t="s">
        <v>1237</v>
      </c>
      <c r="R733" s="83">
        <v>723</v>
      </c>
    </row>
    <row r="734" spans="1:21" x14ac:dyDescent="0.25">
      <c r="A734" s="34" t="s">
        <v>293</v>
      </c>
      <c r="B734" s="26" t="s">
        <v>324</v>
      </c>
      <c r="C734" s="36" t="s">
        <v>24</v>
      </c>
      <c r="D734" s="26">
        <f>ROUND(Tabla13[[#This Row],[CANTIDAD TOTAL]]/4,0)</f>
        <v>1</v>
      </c>
      <c r="E734" s="26">
        <v>1</v>
      </c>
      <c r="F734" s="26">
        <f>ROUND(Tabla13[[#This Row],[CANTIDAD TOTAL]]/4,0)</f>
        <v>1</v>
      </c>
      <c r="G734" s="26">
        <f>Tabla13[[#This Row],[CANTIDAD TOTAL]]-Tabla13[[#This Row],[PRIMER TRIMESTRE]]-Tabla13[[#This Row],[SEGUNDO TRIMESTRE]]-Tabla13[[#This Row],[TERCER TRIMESTRE]]</f>
        <v>0</v>
      </c>
      <c r="H734" s="26">
        <v>3</v>
      </c>
      <c r="I734" s="27">
        <v>118.32</v>
      </c>
      <c r="J734" s="27">
        <f>Tabla13[[#This Row],[CANTIDAD TOTAL]]*Tabla13[[#This Row],[PRECIO UNITARIO ESTIMADO]]</f>
        <v>354.96</v>
      </c>
      <c r="K734" s="34"/>
      <c r="L734" s="36"/>
      <c r="M734" s="26" t="s">
        <v>1709</v>
      </c>
      <c r="N734" s="26"/>
      <c r="O734" s="36" t="s">
        <v>1213</v>
      </c>
      <c r="P734" s="65" t="s">
        <v>1206</v>
      </c>
      <c r="Q734" s="79" t="s">
        <v>1237</v>
      </c>
      <c r="R734" s="83">
        <v>724</v>
      </c>
    </row>
    <row r="735" spans="1:21" x14ac:dyDescent="0.25">
      <c r="A735" s="34" t="s">
        <v>293</v>
      </c>
      <c r="B735" s="26" t="s">
        <v>326</v>
      </c>
      <c r="C735" s="36" t="s">
        <v>24</v>
      </c>
      <c r="D735" s="26">
        <f>ROUND(Tabla13[[#This Row],[CANTIDAD TOTAL]]/4,0)</f>
        <v>33</v>
      </c>
      <c r="E735" s="26">
        <f>ROUND(Tabla13[[#This Row],[CANTIDAD TOTAL]]/4,0)</f>
        <v>33</v>
      </c>
      <c r="F735" s="26">
        <f>ROUND(Tabla13[[#This Row],[CANTIDAD TOTAL]]/4,0)</f>
        <v>33</v>
      </c>
      <c r="G735" s="26">
        <f>Tabla13[[#This Row],[CANTIDAD TOTAL]]-Tabla13[[#This Row],[PRIMER TRIMESTRE]]-Tabla13[[#This Row],[SEGUNDO TRIMESTRE]]-Tabla13[[#This Row],[TERCER TRIMESTRE]]</f>
        <v>32</v>
      </c>
      <c r="H735" s="26">
        <v>131</v>
      </c>
      <c r="I735" s="27">
        <v>158.71</v>
      </c>
      <c r="J735" s="27">
        <f>Tabla13[[#This Row],[CANTIDAD TOTAL]]*Tabla13[[#This Row],[PRECIO UNITARIO ESTIMADO]]</f>
        <v>20791.010000000002</v>
      </c>
      <c r="K735" s="34"/>
      <c r="L735" s="36"/>
      <c r="M735" s="26" t="s">
        <v>1709</v>
      </c>
      <c r="N735" s="26"/>
      <c r="O735" s="36" t="s">
        <v>1213</v>
      </c>
      <c r="P735" s="65" t="s">
        <v>1206</v>
      </c>
      <c r="Q735" s="79" t="s">
        <v>1237</v>
      </c>
      <c r="R735" s="83">
        <v>725</v>
      </c>
    </row>
    <row r="736" spans="1:21" x14ac:dyDescent="0.25">
      <c r="A736" s="34" t="s">
        <v>293</v>
      </c>
      <c r="B736" s="26" t="s">
        <v>328</v>
      </c>
      <c r="C736" s="36" t="s">
        <v>24</v>
      </c>
      <c r="D736" s="26">
        <f>ROUND(Tabla13[[#This Row],[CANTIDAD TOTAL]]/4,0)</f>
        <v>13</v>
      </c>
      <c r="E736" s="26">
        <f>ROUND(Tabla13[[#This Row],[CANTIDAD TOTAL]]/4,0)</f>
        <v>13</v>
      </c>
      <c r="F736" s="26">
        <f>ROUND(Tabla13[[#This Row],[CANTIDAD TOTAL]]/4,0)</f>
        <v>13</v>
      </c>
      <c r="G736" s="26">
        <f>Tabla13[[#This Row],[CANTIDAD TOTAL]]-Tabla13[[#This Row],[PRIMER TRIMESTRE]]-Tabla13[[#This Row],[SEGUNDO TRIMESTRE]]-Tabla13[[#This Row],[TERCER TRIMESTRE]]</f>
        <v>11</v>
      </c>
      <c r="H736" s="26">
        <v>50</v>
      </c>
      <c r="I736" s="27">
        <v>224.2</v>
      </c>
      <c r="J736" s="27">
        <f>Tabla13[[#This Row],[CANTIDAD TOTAL]]*Tabla13[[#This Row],[PRECIO UNITARIO ESTIMADO]]</f>
        <v>11210</v>
      </c>
      <c r="K736" s="34"/>
      <c r="L736" s="36"/>
      <c r="M736" s="26" t="s">
        <v>1709</v>
      </c>
      <c r="N736" s="26"/>
      <c r="O736" s="36" t="s">
        <v>1213</v>
      </c>
      <c r="P736" s="65" t="s">
        <v>1206</v>
      </c>
      <c r="Q736" s="79" t="s">
        <v>1237</v>
      </c>
      <c r="R736" s="83">
        <v>726</v>
      </c>
    </row>
    <row r="737" spans="1:18" x14ac:dyDescent="0.25">
      <c r="A737" s="34" t="s">
        <v>293</v>
      </c>
      <c r="B737" s="26" t="s">
        <v>330</v>
      </c>
      <c r="C737" s="36" t="s">
        <v>37</v>
      </c>
      <c r="D737" s="26">
        <f>ROUND(Tabla13[[#This Row],[CANTIDAD TOTAL]]/4,0)</f>
        <v>3000</v>
      </c>
      <c r="E737" s="26">
        <f>ROUND(Tabla13[[#This Row],[CANTIDAD TOTAL]]/4,0)</f>
        <v>3000</v>
      </c>
      <c r="F737" s="26">
        <f>ROUND(Tabla13[[#This Row],[CANTIDAD TOTAL]]/4,0)</f>
        <v>3000</v>
      </c>
      <c r="G737" s="26">
        <f>Tabla13[[#This Row],[CANTIDAD TOTAL]]-Tabla13[[#This Row],[PRIMER TRIMESTRE]]-Tabla13[[#This Row],[SEGUNDO TRIMESTRE]]-Tabla13[[#This Row],[TERCER TRIMESTRE]]</f>
        <v>3000</v>
      </c>
      <c r="H737" s="26">
        <v>12000</v>
      </c>
      <c r="I737" s="27">
        <v>1156.9000000000001</v>
      </c>
      <c r="J737" s="27">
        <f>Tabla13[[#This Row],[CANTIDAD TOTAL]]*Tabla13[[#This Row],[PRECIO UNITARIO ESTIMADO]]</f>
        <v>13882800.000000002</v>
      </c>
      <c r="K737" s="34"/>
      <c r="L737" s="36"/>
      <c r="M737" s="26" t="s">
        <v>1709</v>
      </c>
      <c r="N737" s="26"/>
      <c r="O737" s="36" t="s">
        <v>1213</v>
      </c>
      <c r="P737" s="65" t="s">
        <v>1206</v>
      </c>
      <c r="Q737" s="79" t="s">
        <v>1237</v>
      </c>
      <c r="R737" s="83">
        <v>727</v>
      </c>
    </row>
    <row r="738" spans="1:18" x14ac:dyDescent="0.25">
      <c r="A738" s="34" t="s">
        <v>293</v>
      </c>
      <c r="B738" s="26" t="s">
        <v>332</v>
      </c>
      <c r="C738" s="36" t="s">
        <v>37</v>
      </c>
      <c r="D738" s="26">
        <f>ROUND(Tabla13[[#This Row],[CANTIDAD TOTAL]]/4,0)</f>
        <v>1600</v>
      </c>
      <c r="E738" s="26">
        <f>ROUND(Tabla13[[#This Row],[CANTIDAD TOTAL]]/4,0)</f>
        <v>1600</v>
      </c>
      <c r="F738" s="26">
        <f>ROUND(Tabla13[[#This Row],[CANTIDAD TOTAL]]/4,0)</f>
        <v>1600</v>
      </c>
      <c r="G738" s="26">
        <f>Tabla13[[#This Row],[CANTIDAD TOTAL]]-Tabla13[[#This Row],[PRIMER TRIMESTRE]]-Tabla13[[#This Row],[SEGUNDO TRIMESTRE]]-Tabla13[[#This Row],[TERCER TRIMESTRE]]</f>
        <v>1600</v>
      </c>
      <c r="H738" s="26">
        <v>6400</v>
      </c>
      <c r="I738" s="27">
        <v>2053.1999999999998</v>
      </c>
      <c r="J738" s="27">
        <f>Tabla13[[#This Row],[CANTIDAD TOTAL]]*Tabla13[[#This Row],[PRECIO UNITARIO ESTIMADO]]</f>
        <v>13140479.999999998</v>
      </c>
      <c r="K738" s="34"/>
      <c r="L738" s="36"/>
      <c r="M738" s="26" t="s">
        <v>1709</v>
      </c>
      <c r="N738" s="26"/>
      <c r="O738" s="36" t="s">
        <v>1213</v>
      </c>
      <c r="P738" s="65" t="s">
        <v>1206</v>
      </c>
      <c r="Q738" s="79" t="s">
        <v>1237</v>
      </c>
      <c r="R738" s="83">
        <v>728</v>
      </c>
    </row>
    <row r="739" spans="1:18" x14ac:dyDescent="0.25">
      <c r="A739" s="34" t="s">
        <v>293</v>
      </c>
      <c r="B739" s="26" t="s">
        <v>334</v>
      </c>
      <c r="C739" s="36" t="s">
        <v>24</v>
      </c>
      <c r="D739" s="26">
        <f>ROUND(Tabla13[[#This Row],[CANTIDAD TOTAL]]/4,0)</f>
        <v>60000</v>
      </c>
      <c r="E739" s="26">
        <f>ROUND(Tabla13[[#This Row],[CANTIDAD TOTAL]]/4,0)</f>
        <v>60000</v>
      </c>
      <c r="F739" s="26">
        <f>ROUND(Tabla13[[#This Row],[CANTIDAD TOTAL]]/4,0)</f>
        <v>60000</v>
      </c>
      <c r="G739" s="26">
        <f>Tabla13[[#This Row],[CANTIDAD TOTAL]]-Tabla13[[#This Row],[PRIMER TRIMESTRE]]-Tabla13[[#This Row],[SEGUNDO TRIMESTRE]]-Tabla13[[#This Row],[TERCER TRIMESTRE]]</f>
        <v>60000</v>
      </c>
      <c r="H739" s="26">
        <v>240000</v>
      </c>
      <c r="I739" s="27">
        <v>3.84</v>
      </c>
      <c r="J739" s="27">
        <f>Tabla13[[#This Row],[CANTIDAD TOTAL]]*Tabla13[[#This Row],[PRECIO UNITARIO ESTIMADO]]</f>
        <v>921600</v>
      </c>
      <c r="K739" s="34"/>
      <c r="L739" s="36"/>
      <c r="M739" s="26" t="s">
        <v>1709</v>
      </c>
      <c r="N739" s="26"/>
      <c r="O739" s="36" t="s">
        <v>1213</v>
      </c>
      <c r="P739" s="65" t="s">
        <v>1206</v>
      </c>
      <c r="Q739" s="79" t="s">
        <v>1237</v>
      </c>
      <c r="R739" s="83">
        <v>729</v>
      </c>
    </row>
    <row r="740" spans="1:18" x14ac:dyDescent="0.25">
      <c r="A740" s="34" t="s">
        <v>293</v>
      </c>
      <c r="B740" s="26" t="s">
        <v>336</v>
      </c>
      <c r="C740" s="36" t="s">
        <v>37</v>
      </c>
      <c r="D740" s="26">
        <f>ROUND(Tabla13[[#This Row],[CANTIDAD TOTAL]]/4,0)</f>
        <v>6</v>
      </c>
      <c r="E740" s="26">
        <f>ROUND(Tabla13[[#This Row],[CANTIDAD TOTAL]]/4,0)</f>
        <v>6</v>
      </c>
      <c r="F740" s="26">
        <f>ROUND(Tabla13[[#This Row],[CANTIDAD TOTAL]]/4,0)</f>
        <v>6</v>
      </c>
      <c r="G740" s="26">
        <f>Tabla13[[#This Row],[CANTIDAD TOTAL]]-Tabla13[[#This Row],[PRIMER TRIMESTRE]]-Tabla13[[#This Row],[SEGUNDO TRIMESTRE]]-Tabla13[[#This Row],[TERCER TRIMESTRE]]</f>
        <v>6</v>
      </c>
      <c r="H740" s="26">
        <v>24</v>
      </c>
      <c r="I740" s="27">
        <v>4478.1000000000004</v>
      </c>
      <c r="J740" s="27">
        <f>Tabla13[[#This Row],[CANTIDAD TOTAL]]*Tabla13[[#This Row],[PRECIO UNITARIO ESTIMADO]]</f>
        <v>107474.40000000001</v>
      </c>
      <c r="K740" s="34"/>
      <c r="L740" s="36"/>
      <c r="M740" s="26" t="s">
        <v>1709</v>
      </c>
      <c r="N740" s="26"/>
      <c r="O740" s="36" t="s">
        <v>1213</v>
      </c>
      <c r="P740" s="65" t="s">
        <v>1206</v>
      </c>
      <c r="Q740" s="79" t="s">
        <v>1237</v>
      </c>
      <c r="R740" s="83">
        <v>730</v>
      </c>
    </row>
    <row r="741" spans="1:18" x14ac:dyDescent="0.25">
      <c r="A741" s="34" t="s">
        <v>293</v>
      </c>
      <c r="B741" s="26" t="s">
        <v>338</v>
      </c>
      <c r="C741" s="36" t="s">
        <v>24</v>
      </c>
      <c r="D741" s="26">
        <f>ROUND(Tabla13[[#This Row],[CANTIDAD TOTAL]]/4,0)</f>
        <v>15</v>
      </c>
      <c r="E741" s="26">
        <f>ROUND(Tabla13[[#This Row],[CANTIDAD TOTAL]]/4,0)</f>
        <v>15</v>
      </c>
      <c r="F741" s="26">
        <f>ROUND(Tabla13[[#This Row],[CANTIDAD TOTAL]]/4,0)</f>
        <v>15</v>
      </c>
      <c r="G741" s="26">
        <f>Tabla13[[#This Row],[CANTIDAD TOTAL]]-Tabla13[[#This Row],[PRIMER TRIMESTRE]]-Tabla13[[#This Row],[SEGUNDO TRIMESTRE]]-Tabla13[[#This Row],[TERCER TRIMESTRE]]</f>
        <v>15</v>
      </c>
      <c r="H741" s="26">
        <v>60</v>
      </c>
      <c r="I741" s="27">
        <v>92</v>
      </c>
      <c r="J741" s="27">
        <f>Tabla13[[#This Row],[CANTIDAD TOTAL]]*Tabla13[[#This Row],[PRECIO UNITARIO ESTIMADO]]</f>
        <v>5520</v>
      </c>
      <c r="K741" s="34"/>
      <c r="L741" s="36"/>
      <c r="M741" s="26" t="s">
        <v>1709</v>
      </c>
      <c r="N741" s="26"/>
      <c r="O741" s="36" t="s">
        <v>1213</v>
      </c>
      <c r="P741" s="65" t="s">
        <v>1206</v>
      </c>
      <c r="Q741" s="79" t="s">
        <v>1237</v>
      </c>
      <c r="R741" s="83">
        <v>731</v>
      </c>
    </row>
    <row r="742" spans="1:18" x14ac:dyDescent="0.25">
      <c r="A742" s="34" t="s">
        <v>293</v>
      </c>
      <c r="B742" s="26" t="s">
        <v>340</v>
      </c>
      <c r="C742" s="36" t="s">
        <v>24</v>
      </c>
      <c r="D742" s="26">
        <f>ROUND(Tabla13[[#This Row],[CANTIDAD TOTAL]]/4,0)</f>
        <v>1125</v>
      </c>
      <c r="E742" s="26">
        <f>ROUND(Tabla13[[#This Row],[CANTIDAD TOTAL]]/4,0)</f>
        <v>1125</v>
      </c>
      <c r="F742" s="26">
        <f>ROUND(Tabla13[[#This Row],[CANTIDAD TOTAL]]/4,0)</f>
        <v>1125</v>
      </c>
      <c r="G742" s="26">
        <f>Tabla13[[#This Row],[CANTIDAD TOTAL]]-Tabla13[[#This Row],[PRIMER TRIMESTRE]]-Tabla13[[#This Row],[SEGUNDO TRIMESTRE]]-Tabla13[[#This Row],[TERCER TRIMESTRE]]</f>
        <v>1126</v>
      </c>
      <c r="H742" s="26">
        <v>4501</v>
      </c>
      <c r="I742" s="27">
        <v>8.57</v>
      </c>
      <c r="J742" s="27">
        <f>Tabla13[[#This Row],[CANTIDAD TOTAL]]*Tabla13[[#This Row],[PRECIO UNITARIO ESTIMADO]]</f>
        <v>38573.57</v>
      </c>
      <c r="K742" s="34"/>
      <c r="L742" s="36"/>
      <c r="M742" s="26" t="s">
        <v>1709</v>
      </c>
      <c r="N742" s="26"/>
      <c r="O742" s="36" t="s">
        <v>1213</v>
      </c>
      <c r="P742" s="65" t="s">
        <v>1206</v>
      </c>
      <c r="Q742" s="79" t="s">
        <v>1237</v>
      </c>
      <c r="R742" s="83">
        <v>732</v>
      </c>
    </row>
    <row r="743" spans="1:18" x14ac:dyDescent="0.25">
      <c r="A743" s="34" t="s">
        <v>293</v>
      </c>
      <c r="B743" s="26" t="s">
        <v>342</v>
      </c>
      <c r="C743" s="36" t="s">
        <v>24</v>
      </c>
      <c r="D743" s="26">
        <f>ROUND(Tabla13[[#This Row],[CANTIDAD TOTAL]]/4,0)</f>
        <v>175</v>
      </c>
      <c r="E743" s="26">
        <f>ROUND(Tabla13[[#This Row],[CANTIDAD TOTAL]]/4,0)</f>
        <v>175</v>
      </c>
      <c r="F743" s="26">
        <f>ROUND(Tabla13[[#This Row],[CANTIDAD TOTAL]]/4,0)</f>
        <v>175</v>
      </c>
      <c r="G743" s="26">
        <f>Tabla13[[#This Row],[CANTIDAD TOTAL]]-Tabla13[[#This Row],[PRIMER TRIMESTRE]]-Tabla13[[#This Row],[SEGUNDO TRIMESTRE]]-Tabla13[[#This Row],[TERCER TRIMESTRE]]</f>
        <v>175</v>
      </c>
      <c r="H743" s="26">
        <v>700</v>
      </c>
      <c r="I743" s="27">
        <v>224.2</v>
      </c>
      <c r="J743" s="27">
        <f>Tabla13[[#This Row],[CANTIDAD TOTAL]]*Tabla13[[#This Row],[PRECIO UNITARIO ESTIMADO]]</f>
        <v>156940</v>
      </c>
      <c r="K743" s="34"/>
      <c r="L743" s="36"/>
      <c r="M743" s="26" t="s">
        <v>1709</v>
      </c>
      <c r="N743" s="26"/>
      <c r="O743" s="36" t="s">
        <v>1213</v>
      </c>
      <c r="P743" s="65" t="s">
        <v>1206</v>
      </c>
      <c r="Q743" s="79" t="s">
        <v>1237</v>
      </c>
      <c r="R743" s="83">
        <v>733</v>
      </c>
    </row>
    <row r="744" spans="1:18" x14ac:dyDescent="0.25">
      <c r="A744" s="34" t="s">
        <v>293</v>
      </c>
      <c r="B744" s="26" t="s">
        <v>344</v>
      </c>
      <c r="C744" s="36" t="s">
        <v>24</v>
      </c>
      <c r="D744" s="26">
        <f>ROUND(Tabla13[[#This Row],[CANTIDAD TOTAL]]/4,0)</f>
        <v>25</v>
      </c>
      <c r="E744" s="26">
        <f>ROUND(Tabla13[[#This Row],[CANTIDAD TOTAL]]/4,0)</f>
        <v>25</v>
      </c>
      <c r="F744" s="26">
        <f>ROUND(Tabla13[[#This Row],[CANTIDAD TOTAL]]/4,0)</f>
        <v>25</v>
      </c>
      <c r="G744" s="26">
        <f>Tabla13[[#This Row],[CANTIDAD TOTAL]]-Tabla13[[#This Row],[PRIMER TRIMESTRE]]-Tabla13[[#This Row],[SEGUNDO TRIMESTRE]]-Tabla13[[#This Row],[TERCER TRIMESTRE]]</f>
        <v>25</v>
      </c>
      <c r="H744" s="26">
        <v>100</v>
      </c>
      <c r="I744" s="27">
        <v>261</v>
      </c>
      <c r="J744" s="27">
        <f>Tabla13[[#This Row],[CANTIDAD TOTAL]]*Tabla13[[#This Row],[PRECIO UNITARIO ESTIMADO]]</f>
        <v>26100</v>
      </c>
      <c r="K744" s="34"/>
      <c r="L744" s="36"/>
      <c r="M744" s="26" t="s">
        <v>1709</v>
      </c>
      <c r="N744" s="26"/>
      <c r="O744" s="36" t="s">
        <v>1213</v>
      </c>
      <c r="P744" s="65" t="s">
        <v>1206</v>
      </c>
      <c r="Q744" s="79" t="s">
        <v>1237</v>
      </c>
      <c r="R744" s="83">
        <v>734</v>
      </c>
    </row>
    <row r="745" spans="1:18" x14ac:dyDescent="0.25">
      <c r="A745" s="34" t="s">
        <v>293</v>
      </c>
      <c r="B745" s="26" t="s">
        <v>346</v>
      </c>
      <c r="C745" s="36" t="s">
        <v>24</v>
      </c>
      <c r="D745" s="26">
        <f>ROUND(Tabla13[[#This Row],[CANTIDAD TOTAL]]/4,0)</f>
        <v>5000</v>
      </c>
      <c r="E745" s="26">
        <f>ROUND(Tabla13[[#This Row],[CANTIDAD TOTAL]]/4,0)</f>
        <v>5000</v>
      </c>
      <c r="F745" s="26">
        <f>ROUND(Tabla13[[#This Row],[CANTIDAD TOTAL]]/4,0)</f>
        <v>5000</v>
      </c>
      <c r="G745" s="26">
        <f>Tabla13[[#This Row],[CANTIDAD TOTAL]]-Tabla13[[#This Row],[PRIMER TRIMESTRE]]-Tabla13[[#This Row],[SEGUNDO TRIMESTRE]]-Tabla13[[#This Row],[TERCER TRIMESTRE]]</f>
        <v>5000</v>
      </c>
      <c r="H745" s="26">
        <v>20000</v>
      </c>
      <c r="I745" s="27">
        <v>5.31</v>
      </c>
      <c r="J745" s="27">
        <f>Tabla13[[#This Row],[CANTIDAD TOTAL]]*Tabla13[[#This Row],[PRECIO UNITARIO ESTIMADO]]</f>
        <v>106199.99999999999</v>
      </c>
      <c r="K745" s="34"/>
      <c r="L745" s="36"/>
      <c r="M745" s="26" t="s">
        <v>1709</v>
      </c>
      <c r="N745" s="26"/>
      <c r="O745" s="36" t="s">
        <v>1213</v>
      </c>
      <c r="P745" s="65" t="s">
        <v>1206</v>
      </c>
      <c r="Q745" s="79" t="s">
        <v>1237</v>
      </c>
      <c r="R745" s="83">
        <v>735</v>
      </c>
    </row>
    <row r="746" spans="1:18" x14ac:dyDescent="0.25">
      <c r="A746" s="34" t="s">
        <v>293</v>
      </c>
      <c r="B746" s="26" t="s">
        <v>348</v>
      </c>
      <c r="C746" s="36" t="s">
        <v>24</v>
      </c>
      <c r="D746" s="26">
        <f>ROUND(Tabla13[[#This Row],[CANTIDAD TOTAL]]/4,0)</f>
        <v>50</v>
      </c>
      <c r="E746" s="26">
        <f>ROUND(Tabla13[[#This Row],[CANTIDAD TOTAL]]/4,0)</f>
        <v>50</v>
      </c>
      <c r="F746" s="26">
        <f>ROUND(Tabla13[[#This Row],[CANTIDAD TOTAL]]/4,0)</f>
        <v>50</v>
      </c>
      <c r="G746" s="26">
        <f>Tabla13[[#This Row],[CANTIDAD TOTAL]]-Tabla13[[#This Row],[PRIMER TRIMESTRE]]-Tabla13[[#This Row],[SEGUNDO TRIMESTRE]]-Tabla13[[#This Row],[TERCER TRIMESTRE]]</f>
        <v>50</v>
      </c>
      <c r="H746" s="26">
        <v>200</v>
      </c>
      <c r="I746" s="27">
        <v>88.74</v>
      </c>
      <c r="J746" s="27">
        <f>Tabla13[[#This Row],[CANTIDAD TOTAL]]*Tabla13[[#This Row],[PRECIO UNITARIO ESTIMADO]]</f>
        <v>17748</v>
      </c>
      <c r="K746" s="34"/>
      <c r="L746" s="36"/>
      <c r="M746" s="26" t="s">
        <v>1709</v>
      </c>
      <c r="N746" s="26"/>
      <c r="O746" s="36" t="s">
        <v>1213</v>
      </c>
      <c r="P746" s="65" t="s">
        <v>1206</v>
      </c>
      <c r="Q746" s="79" t="s">
        <v>1237</v>
      </c>
      <c r="R746" s="83">
        <v>736</v>
      </c>
    </row>
    <row r="747" spans="1:18" x14ac:dyDescent="0.25">
      <c r="A747" s="34" t="s">
        <v>293</v>
      </c>
      <c r="B747" s="26" t="s">
        <v>350</v>
      </c>
      <c r="C747" s="36" t="s">
        <v>24</v>
      </c>
      <c r="D747" s="26">
        <f>ROUND(Tabla13[[#This Row],[CANTIDAD TOTAL]]/4,0)</f>
        <v>450</v>
      </c>
      <c r="E747" s="26">
        <f>ROUND(Tabla13[[#This Row],[CANTIDAD TOTAL]]/4,0)</f>
        <v>450</v>
      </c>
      <c r="F747" s="26">
        <f>ROUND(Tabla13[[#This Row],[CANTIDAD TOTAL]]/4,0)</f>
        <v>450</v>
      </c>
      <c r="G747" s="26">
        <f>Tabla13[[#This Row],[CANTIDAD TOTAL]]-Tabla13[[#This Row],[PRIMER TRIMESTRE]]-Tabla13[[#This Row],[SEGUNDO TRIMESTRE]]-Tabla13[[#This Row],[TERCER TRIMESTRE]]</f>
        <v>451</v>
      </c>
      <c r="H747" s="26">
        <v>1801</v>
      </c>
      <c r="I747" s="27">
        <v>159.30000000000001</v>
      </c>
      <c r="J747" s="27">
        <f>Tabla13[[#This Row],[CANTIDAD TOTAL]]*Tabla13[[#This Row],[PRECIO UNITARIO ESTIMADO]]</f>
        <v>286899.30000000005</v>
      </c>
      <c r="K747" s="34"/>
      <c r="L747" s="36"/>
      <c r="M747" s="26" t="s">
        <v>1709</v>
      </c>
      <c r="N747" s="26"/>
      <c r="O747" s="36" t="s">
        <v>1213</v>
      </c>
      <c r="P747" s="65" t="s">
        <v>1206</v>
      </c>
      <c r="Q747" s="79" t="s">
        <v>1237</v>
      </c>
      <c r="R747" s="83">
        <v>737</v>
      </c>
    </row>
    <row r="748" spans="1:18" x14ac:dyDescent="0.25">
      <c r="A748" s="34" t="s">
        <v>293</v>
      </c>
      <c r="B748" s="26" t="s">
        <v>352</v>
      </c>
      <c r="C748" s="36" t="s">
        <v>24</v>
      </c>
      <c r="D748" s="26">
        <f>ROUND(Tabla13[[#This Row],[CANTIDAD TOTAL]]/4,0)</f>
        <v>250</v>
      </c>
      <c r="E748" s="26">
        <f>ROUND(Tabla13[[#This Row],[CANTIDAD TOTAL]]/4,0)</f>
        <v>250</v>
      </c>
      <c r="F748" s="26">
        <f>ROUND(Tabla13[[#This Row],[CANTIDAD TOTAL]]/4,0)</f>
        <v>250</v>
      </c>
      <c r="G748" s="26">
        <f>Tabla13[[#This Row],[CANTIDAD TOTAL]]-Tabla13[[#This Row],[PRIMER TRIMESTRE]]-Tabla13[[#This Row],[SEGUNDO TRIMESTRE]]-Tabla13[[#This Row],[TERCER TRIMESTRE]]</f>
        <v>250</v>
      </c>
      <c r="H748" s="26">
        <v>1000</v>
      </c>
      <c r="I748" s="27">
        <v>574.20000000000005</v>
      </c>
      <c r="J748" s="27">
        <f>Tabla13[[#This Row],[CANTIDAD TOTAL]]*Tabla13[[#This Row],[PRECIO UNITARIO ESTIMADO]]</f>
        <v>574200</v>
      </c>
      <c r="K748" s="34"/>
      <c r="L748" s="36"/>
      <c r="M748" s="26" t="s">
        <v>1709</v>
      </c>
      <c r="N748" s="26"/>
      <c r="O748" s="36" t="s">
        <v>1213</v>
      </c>
      <c r="P748" s="65" t="s">
        <v>1206</v>
      </c>
      <c r="Q748" s="79" t="s">
        <v>1237</v>
      </c>
      <c r="R748" s="83">
        <v>738</v>
      </c>
    </row>
    <row r="749" spans="1:18" x14ac:dyDescent="0.25">
      <c r="A749" s="34" t="s">
        <v>293</v>
      </c>
      <c r="B749" s="26" t="s">
        <v>354</v>
      </c>
      <c r="C749" s="36"/>
      <c r="D749" s="33">
        <f>ROUND(Tabla13[[#This Row],[CANTIDAD TOTAL]]/4,0)</f>
        <v>5</v>
      </c>
      <c r="E749" s="33">
        <f>ROUND(Tabla13[[#This Row],[CANTIDAD TOTAL]]/4,0)</f>
        <v>5</v>
      </c>
      <c r="F749" s="33">
        <f>ROUND(Tabla13[[#This Row],[CANTIDAD TOTAL]]/4,0)</f>
        <v>5</v>
      </c>
      <c r="G749" s="33">
        <f>Tabla13[[#This Row],[CANTIDAD TOTAL]]-Tabla13[[#This Row],[PRIMER TRIMESTRE]]-Tabla13[[#This Row],[SEGUNDO TRIMESTRE]]-Tabla13[[#This Row],[TERCER TRIMESTRE]]</f>
        <v>5</v>
      </c>
      <c r="H749" s="33">
        <v>20</v>
      </c>
      <c r="I749" s="27">
        <v>255.2</v>
      </c>
      <c r="J749" s="27">
        <f>Tabla13[[#This Row],[CANTIDAD TOTAL]]*Tabla13[[#This Row],[PRECIO UNITARIO ESTIMADO]]</f>
        <v>5104</v>
      </c>
      <c r="K749" s="28"/>
      <c r="L749" s="36"/>
      <c r="M749" s="26" t="s">
        <v>1709</v>
      </c>
      <c r="N749" s="27"/>
      <c r="O749" s="36" t="s">
        <v>1213</v>
      </c>
      <c r="P749" s="65" t="s">
        <v>1206</v>
      </c>
      <c r="Q749" s="79" t="s">
        <v>1237</v>
      </c>
      <c r="R749" s="83">
        <v>739</v>
      </c>
    </row>
    <row r="750" spans="1:18" x14ac:dyDescent="0.25">
      <c r="A750" s="34" t="s">
        <v>293</v>
      </c>
      <c r="B750" s="26" t="s">
        <v>355</v>
      </c>
      <c r="C750" s="36"/>
      <c r="D750" s="33">
        <f>ROUND(Tabla13[[#This Row],[CANTIDAD TOTAL]]/4,0)</f>
        <v>3</v>
      </c>
      <c r="E750" s="33">
        <f>ROUND(Tabla13[[#This Row],[CANTIDAD TOTAL]]/4,0)</f>
        <v>3</v>
      </c>
      <c r="F750" s="33">
        <f>ROUND(Tabla13[[#This Row],[CANTIDAD TOTAL]]/4,0)</f>
        <v>3</v>
      </c>
      <c r="G750" s="33">
        <f>Tabla13[[#This Row],[CANTIDAD TOTAL]]-Tabla13[[#This Row],[PRIMER TRIMESTRE]]-Tabla13[[#This Row],[SEGUNDO TRIMESTRE]]-Tabla13[[#This Row],[TERCER TRIMESTRE]]</f>
        <v>1</v>
      </c>
      <c r="H750" s="33">
        <v>10</v>
      </c>
      <c r="I750" s="27">
        <v>255.2</v>
      </c>
      <c r="J750" s="27">
        <f>Tabla13[[#This Row],[CANTIDAD TOTAL]]*Tabla13[[#This Row],[PRECIO UNITARIO ESTIMADO]]</f>
        <v>2552</v>
      </c>
      <c r="K750" s="28"/>
      <c r="L750" s="36"/>
      <c r="M750" s="26" t="s">
        <v>1709</v>
      </c>
      <c r="N750" s="27"/>
      <c r="O750" s="36" t="s">
        <v>1213</v>
      </c>
      <c r="P750" s="65" t="s">
        <v>1206</v>
      </c>
      <c r="Q750" s="79" t="s">
        <v>1237</v>
      </c>
      <c r="R750" s="83">
        <v>740</v>
      </c>
    </row>
    <row r="751" spans="1:18" x14ac:dyDescent="0.25">
      <c r="A751" s="34" t="s">
        <v>293</v>
      </c>
      <c r="B751" s="26" t="s">
        <v>356</v>
      </c>
      <c r="C751" s="36" t="s">
        <v>24</v>
      </c>
      <c r="D751" s="26">
        <f>ROUND(Tabla13[[#This Row],[CANTIDAD TOTAL]]/4,0)</f>
        <v>3</v>
      </c>
      <c r="E751" s="26">
        <f>ROUND(Tabla13[[#This Row],[CANTIDAD TOTAL]]/4,0)</f>
        <v>3</v>
      </c>
      <c r="F751" s="26">
        <f>ROUND(Tabla13[[#This Row],[CANTIDAD TOTAL]]/4,0)</f>
        <v>3</v>
      </c>
      <c r="G751" s="26">
        <f>Tabla13[[#This Row],[CANTIDAD TOTAL]]-Tabla13[[#This Row],[PRIMER TRIMESTRE]]-Tabla13[[#This Row],[SEGUNDO TRIMESTRE]]-Tabla13[[#This Row],[TERCER TRIMESTRE]]</f>
        <v>1</v>
      </c>
      <c r="H751" s="26">
        <v>10</v>
      </c>
      <c r="I751" s="27">
        <v>197.2</v>
      </c>
      <c r="J751" s="27">
        <f>Tabla13[[#This Row],[CANTIDAD TOTAL]]*Tabla13[[#This Row],[PRECIO UNITARIO ESTIMADO]]</f>
        <v>1972</v>
      </c>
      <c r="K751" s="34"/>
      <c r="L751" s="36"/>
      <c r="M751" s="26" t="s">
        <v>1709</v>
      </c>
      <c r="N751" s="26"/>
      <c r="O751" s="36" t="s">
        <v>1213</v>
      </c>
      <c r="P751" s="65" t="s">
        <v>1206</v>
      </c>
      <c r="Q751" s="79" t="s">
        <v>1237</v>
      </c>
      <c r="R751" s="83">
        <v>741</v>
      </c>
    </row>
    <row r="752" spans="1:18" x14ac:dyDescent="0.25">
      <c r="A752" s="34" t="s">
        <v>293</v>
      </c>
      <c r="B752" s="26" t="s">
        <v>358</v>
      </c>
      <c r="C752" s="36" t="s">
        <v>24</v>
      </c>
      <c r="D752" s="26">
        <f>ROUND(Tabla13[[#This Row],[CANTIDAD TOTAL]]/4,0)</f>
        <v>93</v>
      </c>
      <c r="E752" s="26">
        <f>ROUND(Tabla13[[#This Row],[CANTIDAD TOTAL]]/4,0)</f>
        <v>93</v>
      </c>
      <c r="F752" s="26">
        <f>ROUND(Tabla13[[#This Row],[CANTIDAD TOTAL]]/4,0)</f>
        <v>93</v>
      </c>
      <c r="G752" s="26">
        <f>Tabla13[[#This Row],[CANTIDAD TOTAL]]-Tabla13[[#This Row],[PRIMER TRIMESTRE]]-Tabla13[[#This Row],[SEGUNDO TRIMESTRE]]-Tabla13[[#This Row],[TERCER TRIMESTRE]]</f>
        <v>91</v>
      </c>
      <c r="H752" s="26">
        <v>370</v>
      </c>
      <c r="I752" s="27">
        <v>161.9</v>
      </c>
      <c r="J752" s="27">
        <f>Tabla13[[#This Row],[CANTIDAD TOTAL]]*Tabla13[[#This Row],[PRECIO UNITARIO ESTIMADO]]</f>
        <v>59903</v>
      </c>
      <c r="K752" s="34"/>
      <c r="L752" s="36"/>
      <c r="M752" s="26" t="s">
        <v>1709</v>
      </c>
      <c r="N752" s="26"/>
      <c r="O752" s="36" t="s">
        <v>1213</v>
      </c>
      <c r="P752" s="65" t="s">
        <v>1206</v>
      </c>
      <c r="Q752" s="79" t="s">
        <v>1237</v>
      </c>
      <c r="R752" s="83">
        <v>742</v>
      </c>
    </row>
    <row r="753" spans="1:18" x14ac:dyDescent="0.25">
      <c r="A753" s="34" t="s">
        <v>293</v>
      </c>
      <c r="B753" s="26" t="s">
        <v>360</v>
      </c>
      <c r="C753" s="36" t="s">
        <v>24</v>
      </c>
      <c r="D753" s="26">
        <f>ROUND(Tabla13[[#This Row],[CANTIDAD TOTAL]]/4,0)</f>
        <v>25</v>
      </c>
      <c r="E753" s="26">
        <f>ROUND(Tabla13[[#This Row],[CANTIDAD TOTAL]]/4,0)</f>
        <v>25</v>
      </c>
      <c r="F753" s="26">
        <f>ROUND(Tabla13[[#This Row],[CANTIDAD TOTAL]]/4,0)</f>
        <v>25</v>
      </c>
      <c r="G753" s="26">
        <f>Tabla13[[#This Row],[CANTIDAD TOTAL]]-Tabla13[[#This Row],[PRIMER TRIMESTRE]]-Tabla13[[#This Row],[SEGUNDO TRIMESTRE]]-Tabla13[[#This Row],[TERCER TRIMESTRE]]</f>
        <v>25</v>
      </c>
      <c r="H753" s="26">
        <v>100</v>
      </c>
      <c r="I753" s="27">
        <v>161.9</v>
      </c>
      <c r="J753" s="27">
        <f>Tabla13[[#This Row],[CANTIDAD TOTAL]]*Tabla13[[#This Row],[PRECIO UNITARIO ESTIMADO]]</f>
        <v>16190</v>
      </c>
      <c r="K753" s="34"/>
      <c r="L753" s="36"/>
      <c r="M753" s="26" t="s">
        <v>1709</v>
      </c>
      <c r="N753" s="26"/>
      <c r="O753" s="36" t="s">
        <v>1213</v>
      </c>
      <c r="P753" s="65" t="s">
        <v>1206</v>
      </c>
      <c r="Q753" s="79" t="s">
        <v>1237</v>
      </c>
      <c r="R753" s="83">
        <v>743</v>
      </c>
    </row>
    <row r="754" spans="1:18" x14ac:dyDescent="0.25">
      <c r="A754" s="34" t="s">
        <v>293</v>
      </c>
      <c r="B754" s="26" t="s">
        <v>362</v>
      </c>
      <c r="C754" s="36" t="s">
        <v>24</v>
      </c>
      <c r="D754" s="26">
        <f>ROUND(Tabla13[[#This Row],[CANTIDAD TOTAL]]/4,0)</f>
        <v>25</v>
      </c>
      <c r="E754" s="26">
        <f>ROUND(Tabla13[[#This Row],[CANTIDAD TOTAL]]/4,0)</f>
        <v>25</v>
      </c>
      <c r="F754" s="26">
        <f>ROUND(Tabla13[[#This Row],[CANTIDAD TOTAL]]/4,0)</f>
        <v>25</v>
      </c>
      <c r="G754" s="26">
        <f>Tabla13[[#This Row],[CANTIDAD TOTAL]]-Tabla13[[#This Row],[PRIMER TRIMESTRE]]-Tabla13[[#This Row],[SEGUNDO TRIMESTRE]]-Tabla13[[#This Row],[TERCER TRIMESTRE]]</f>
        <v>25</v>
      </c>
      <c r="H754" s="26">
        <v>100</v>
      </c>
      <c r="I754" s="27">
        <v>161.9</v>
      </c>
      <c r="J754" s="27">
        <f>Tabla13[[#This Row],[CANTIDAD TOTAL]]*Tabla13[[#This Row],[PRECIO UNITARIO ESTIMADO]]</f>
        <v>16190</v>
      </c>
      <c r="K754" s="34"/>
      <c r="L754" s="36"/>
      <c r="M754" s="26" t="s">
        <v>1709</v>
      </c>
      <c r="N754" s="26"/>
      <c r="O754" s="36" t="s">
        <v>1213</v>
      </c>
      <c r="P754" s="65" t="s">
        <v>1206</v>
      </c>
      <c r="Q754" s="79" t="s">
        <v>1237</v>
      </c>
      <c r="R754" s="83">
        <v>744</v>
      </c>
    </row>
    <row r="755" spans="1:18" x14ac:dyDescent="0.25">
      <c r="A755" s="34" t="s">
        <v>293</v>
      </c>
      <c r="B755" s="26" t="s">
        <v>364</v>
      </c>
      <c r="C755" s="36" t="s">
        <v>24</v>
      </c>
      <c r="D755" s="26">
        <f>ROUND(Tabla13[[#This Row],[CANTIDAD TOTAL]]/4,0)</f>
        <v>25</v>
      </c>
      <c r="E755" s="26">
        <f>ROUND(Tabla13[[#This Row],[CANTIDAD TOTAL]]/4,0)</f>
        <v>25</v>
      </c>
      <c r="F755" s="26">
        <f>ROUND(Tabla13[[#This Row],[CANTIDAD TOTAL]]/4,0)</f>
        <v>25</v>
      </c>
      <c r="G755" s="26">
        <f>Tabla13[[#This Row],[CANTIDAD TOTAL]]-Tabla13[[#This Row],[PRIMER TRIMESTRE]]-Tabla13[[#This Row],[SEGUNDO TRIMESTRE]]-Tabla13[[#This Row],[TERCER TRIMESTRE]]</f>
        <v>25</v>
      </c>
      <c r="H755" s="26">
        <v>100</v>
      </c>
      <c r="I755" s="27">
        <v>161.9</v>
      </c>
      <c r="J755" s="27">
        <f>Tabla13[[#This Row],[CANTIDAD TOTAL]]*Tabla13[[#This Row],[PRECIO UNITARIO ESTIMADO]]</f>
        <v>16190</v>
      </c>
      <c r="K755" s="34"/>
      <c r="L755" s="36"/>
      <c r="M755" s="26" t="s">
        <v>1709</v>
      </c>
      <c r="N755" s="26"/>
      <c r="O755" s="36" t="s">
        <v>1213</v>
      </c>
      <c r="P755" s="65" t="s">
        <v>1206</v>
      </c>
      <c r="Q755" s="79" t="s">
        <v>1237</v>
      </c>
      <c r="R755" s="83">
        <v>745</v>
      </c>
    </row>
    <row r="756" spans="1:18" x14ac:dyDescent="0.25">
      <c r="A756" s="34" t="s">
        <v>293</v>
      </c>
      <c r="B756" s="26" t="s">
        <v>366</v>
      </c>
      <c r="C756" s="36" t="s">
        <v>24</v>
      </c>
      <c r="D756" s="26">
        <f>ROUND(Tabla13[[#This Row],[CANTIDAD TOTAL]]/4,0)</f>
        <v>370</v>
      </c>
      <c r="E756" s="26">
        <f>ROUND(Tabla13[[#This Row],[CANTIDAD TOTAL]]/4,0)</f>
        <v>370</v>
      </c>
      <c r="F756" s="26">
        <f>ROUND(Tabla13[[#This Row],[CANTIDAD TOTAL]]/4,0)</f>
        <v>370</v>
      </c>
      <c r="G756" s="26">
        <f>Tabla13[[#This Row],[CANTIDAD TOTAL]]-Tabla13[[#This Row],[PRIMER TRIMESTRE]]-Tabla13[[#This Row],[SEGUNDO TRIMESTRE]]-Tabla13[[#This Row],[TERCER TRIMESTRE]]</f>
        <v>370</v>
      </c>
      <c r="H756" s="26">
        <v>1480</v>
      </c>
      <c r="I756" s="27">
        <v>138.06</v>
      </c>
      <c r="J756" s="27">
        <f>Tabla13[[#This Row],[CANTIDAD TOTAL]]*Tabla13[[#This Row],[PRECIO UNITARIO ESTIMADO]]</f>
        <v>204328.80000000002</v>
      </c>
      <c r="K756" s="34"/>
      <c r="L756" s="36"/>
      <c r="M756" s="26" t="s">
        <v>1709</v>
      </c>
      <c r="N756" s="26"/>
      <c r="O756" s="36" t="s">
        <v>1213</v>
      </c>
      <c r="P756" s="65" t="s">
        <v>1206</v>
      </c>
      <c r="Q756" s="79" t="s">
        <v>1237</v>
      </c>
      <c r="R756" s="83">
        <v>746</v>
      </c>
    </row>
    <row r="757" spans="1:18" x14ac:dyDescent="0.25">
      <c r="A757" s="34" t="s">
        <v>293</v>
      </c>
      <c r="B757" s="26" t="s">
        <v>368</v>
      </c>
      <c r="C757" s="36" t="s">
        <v>24</v>
      </c>
      <c r="D757" s="26">
        <f>ROUND(Tabla13[[#This Row],[CANTIDAD TOTAL]]/4,0)</f>
        <v>3</v>
      </c>
      <c r="E757" s="26">
        <f>ROUND(Tabla13[[#This Row],[CANTIDAD TOTAL]]/4,0)</f>
        <v>3</v>
      </c>
      <c r="F757" s="26">
        <f>ROUND(Tabla13[[#This Row],[CANTIDAD TOTAL]]/4,0)</f>
        <v>3</v>
      </c>
      <c r="G757" s="26">
        <f>Tabla13[[#This Row],[CANTIDAD TOTAL]]-Tabla13[[#This Row],[PRIMER TRIMESTRE]]-Tabla13[[#This Row],[SEGUNDO TRIMESTRE]]-Tabla13[[#This Row],[TERCER TRIMESTRE]]</f>
        <v>1</v>
      </c>
      <c r="H757" s="26">
        <v>10</v>
      </c>
      <c r="I757" s="27">
        <v>750.01</v>
      </c>
      <c r="J757" s="27">
        <f>Tabla13[[#This Row],[CANTIDAD TOTAL]]*Tabla13[[#This Row],[PRECIO UNITARIO ESTIMADO]]</f>
        <v>7500.1</v>
      </c>
      <c r="K757" s="34"/>
      <c r="L757" s="36"/>
      <c r="M757" s="26" t="s">
        <v>1709</v>
      </c>
      <c r="N757" s="26"/>
      <c r="O757" s="36" t="s">
        <v>1213</v>
      </c>
      <c r="P757" s="65" t="s">
        <v>1206</v>
      </c>
      <c r="Q757" s="79" t="s">
        <v>1237</v>
      </c>
      <c r="R757" s="83">
        <v>747</v>
      </c>
    </row>
    <row r="758" spans="1:18" x14ac:dyDescent="0.25">
      <c r="A758" s="34" t="s">
        <v>293</v>
      </c>
      <c r="B758" s="26" t="s">
        <v>370</v>
      </c>
      <c r="C758" s="36" t="s">
        <v>37</v>
      </c>
      <c r="D758" s="26">
        <f>ROUND(Tabla13[[#This Row],[CANTIDAD TOTAL]]/4,0)</f>
        <v>3000</v>
      </c>
      <c r="E758" s="26">
        <f>ROUND(Tabla13[[#This Row],[CANTIDAD TOTAL]]/4,0)</f>
        <v>3000</v>
      </c>
      <c r="F758" s="26">
        <f>ROUND(Tabla13[[#This Row],[CANTIDAD TOTAL]]/4,0)</f>
        <v>3000</v>
      </c>
      <c r="G758" s="26">
        <f>Tabla13[[#This Row],[CANTIDAD TOTAL]]-Tabla13[[#This Row],[PRIMER TRIMESTRE]]-Tabla13[[#This Row],[SEGUNDO TRIMESTRE]]-Tabla13[[#This Row],[TERCER TRIMESTRE]]</f>
        <v>3000</v>
      </c>
      <c r="H758" s="26">
        <v>12000</v>
      </c>
      <c r="I758" s="27">
        <v>814.44</v>
      </c>
      <c r="J758" s="27">
        <f>Tabla13[[#This Row],[CANTIDAD TOTAL]]*Tabla13[[#This Row],[PRECIO UNITARIO ESTIMADO]]</f>
        <v>9773280</v>
      </c>
      <c r="K758" s="34"/>
      <c r="L758" s="36"/>
      <c r="M758" s="26" t="s">
        <v>1709</v>
      </c>
      <c r="N758" s="26"/>
      <c r="O758" s="36" t="s">
        <v>1213</v>
      </c>
      <c r="P758" s="65" t="s">
        <v>1206</v>
      </c>
      <c r="Q758" s="79" t="s">
        <v>1237</v>
      </c>
      <c r="R758" s="83">
        <v>748</v>
      </c>
    </row>
    <row r="759" spans="1:18" x14ac:dyDescent="0.25">
      <c r="A759" s="34" t="s">
        <v>293</v>
      </c>
      <c r="B759" s="26" t="s">
        <v>372</v>
      </c>
      <c r="C759" s="36" t="s">
        <v>24</v>
      </c>
      <c r="D759" s="26">
        <f>ROUND(Tabla13[[#This Row],[CANTIDAD TOTAL]]/4,0)</f>
        <v>750</v>
      </c>
      <c r="E759" s="26">
        <f>ROUND(Tabla13[[#This Row],[CANTIDAD TOTAL]]/4,0)</f>
        <v>750</v>
      </c>
      <c r="F759" s="26">
        <f>ROUND(Tabla13[[#This Row],[CANTIDAD TOTAL]]/4,0)</f>
        <v>750</v>
      </c>
      <c r="G759" s="26">
        <f>Tabla13[[#This Row],[CANTIDAD TOTAL]]-Tabla13[[#This Row],[PRIMER TRIMESTRE]]-Tabla13[[#This Row],[SEGUNDO TRIMESTRE]]-Tabla13[[#This Row],[TERCER TRIMESTRE]]</f>
        <v>750</v>
      </c>
      <c r="H759" s="26">
        <v>3000</v>
      </c>
      <c r="I759" s="27">
        <v>70.8</v>
      </c>
      <c r="J759" s="27">
        <f>Tabla13[[#This Row],[CANTIDAD TOTAL]]*Tabla13[[#This Row],[PRECIO UNITARIO ESTIMADO]]</f>
        <v>212400</v>
      </c>
      <c r="K759" s="34"/>
      <c r="L759" s="36"/>
      <c r="M759" s="26" t="s">
        <v>1709</v>
      </c>
      <c r="N759" s="26"/>
      <c r="O759" s="36" t="s">
        <v>1213</v>
      </c>
      <c r="P759" s="65" t="s">
        <v>1206</v>
      </c>
      <c r="Q759" s="79" t="s">
        <v>1237</v>
      </c>
      <c r="R759" s="83">
        <v>749</v>
      </c>
    </row>
    <row r="760" spans="1:18" x14ac:dyDescent="0.25">
      <c r="A760" s="34" t="s">
        <v>293</v>
      </c>
      <c r="B760" s="26" t="s">
        <v>374</v>
      </c>
      <c r="C760" s="36" t="s">
        <v>24</v>
      </c>
      <c r="D760" s="26">
        <f>ROUND(Tabla13[[#This Row],[CANTIDAD TOTAL]]/4,0)</f>
        <v>32508</v>
      </c>
      <c r="E760" s="26">
        <f>ROUND(Tabla13[[#This Row],[CANTIDAD TOTAL]]/4,0)</f>
        <v>32508</v>
      </c>
      <c r="F760" s="26">
        <f>ROUND(Tabla13[[#This Row],[CANTIDAD TOTAL]]/4,0)</f>
        <v>32508</v>
      </c>
      <c r="G760" s="26">
        <f>Tabla13[[#This Row],[CANTIDAD TOTAL]]-Tabla13[[#This Row],[PRIMER TRIMESTRE]]-Tabla13[[#This Row],[SEGUNDO TRIMESTRE]]-Tabla13[[#This Row],[TERCER TRIMESTRE]]</f>
        <v>32506</v>
      </c>
      <c r="H760" s="26">
        <v>130030</v>
      </c>
      <c r="I760" s="27">
        <v>2.48</v>
      </c>
      <c r="J760" s="27">
        <f>Tabla13[[#This Row],[CANTIDAD TOTAL]]*Tabla13[[#This Row],[PRECIO UNITARIO ESTIMADO]]</f>
        <v>322474.40000000002</v>
      </c>
      <c r="K760" s="34"/>
      <c r="L760" s="36"/>
      <c r="M760" s="26" t="s">
        <v>1709</v>
      </c>
      <c r="N760" s="26"/>
      <c r="O760" s="36" t="s">
        <v>1213</v>
      </c>
      <c r="P760" s="65" t="s">
        <v>1206</v>
      </c>
      <c r="Q760" s="79" t="s">
        <v>1237</v>
      </c>
      <c r="R760" s="83">
        <v>750</v>
      </c>
    </row>
    <row r="761" spans="1:18" x14ac:dyDescent="0.25">
      <c r="A761" s="34" t="s">
        <v>293</v>
      </c>
      <c r="B761" s="26" t="s">
        <v>376</v>
      </c>
      <c r="C761" s="36" t="s">
        <v>24</v>
      </c>
      <c r="D761" s="26">
        <f>ROUND(Tabla13[[#This Row],[CANTIDAD TOTAL]]/4,0)</f>
        <v>113</v>
      </c>
      <c r="E761" s="26">
        <f>ROUND(Tabla13[[#This Row],[CANTIDAD TOTAL]]/4,0)</f>
        <v>113</v>
      </c>
      <c r="F761" s="26">
        <f>ROUND(Tabla13[[#This Row],[CANTIDAD TOTAL]]/4,0)</f>
        <v>113</v>
      </c>
      <c r="G761" s="26">
        <f>Tabla13[[#This Row],[CANTIDAD TOTAL]]-Tabla13[[#This Row],[PRIMER TRIMESTRE]]-Tabla13[[#This Row],[SEGUNDO TRIMESTRE]]-Tabla13[[#This Row],[TERCER TRIMESTRE]]</f>
        <v>113</v>
      </c>
      <c r="H761" s="26">
        <v>452</v>
      </c>
      <c r="I761" s="27">
        <v>522</v>
      </c>
      <c r="J761" s="27">
        <f>Tabla13[[#This Row],[CANTIDAD TOTAL]]*Tabla13[[#This Row],[PRECIO UNITARIO ESTIMADO]]</f>
        <v>235944</v>
      </c>
      <c r="K761" s="34"/>
      <c r="L761" s="36"/>
      <c r="M761" s="26" t="s">
        <v>1709</v>
      </c>
      <c r="N761" s="26"/>
      <c r="O761" s="36" t="s">
        <v>1213</v>
      </c>
      <c r="P761" s="65" t="s">
        <v>1206</v>
      </c>
      <c r="Q761" s="79" t="s">
        <v>1237</v>
      </c>
      <c r="R761" s="83">
        <v>751</v>
      </c>
    </row>
    <row r="762" spans="1:18" x14ac:dyDescent="0.25">
      <c r="A762" s="34" t="s">
        <v>293</v>
      </c>
      <c r="B762" s="26" t="s">
        <v>378</v>
      </c>
      <c r="C762" s="36" t="s">
        <v>24</v>
      </c>
      <c r="D762" s="26">
        <f>ROUND(Tabla13[[#This Row],[CANTIDAD TOTAL]]/4,0)</f>
        <v>15</v>
      </c>
      <c r="E762" s="26">
        <f>ROUND(Tabla13[[#This Row],[CANTIDAD TOTAL]]/4,0)</f>
        <v>15</v>
      </c>
      <c r="F762" s="26">
        <f>ROUND(Tabla13[[#This Row],[CANTIDAD TOTAL]]/4,0)</f>
        <v>15</v>
      </c>
      <c r="G762" s="26">
        <f>Tabla13[[#This Row],[CANTIDAD TOTAL]]-Tabla13[[#This Row],[PRIMER TRIMESTRE]]-Tabla13[[#This Row],[SEGUNDO TRIMESTRE]]-Tabla13[[#This Row],[TERCER TRIMESTRE]]</f>
        <v>15</v>
      </c>
      <c r="H762" s="33">
        <v>60</v>
      </c>
      <c r="I762" s="27">
        <v>261</v>
      </c>
      <c r="J762" s="27">
        <f>Tabla13[[#This Row],[CANTIDAD TOTAL]]*Tabla13[[#This Row],[PRECIO UNITARIO ESTIMADO]]</f>
        <v>15660</v>
      </c>
      <c r="K762" s="28"/>
      <c r="L762" s="36"/>
      <c r="M762" s="26" t="s">
        <v>1709</v>
      </c>
      <c r="N762" s="27"/>
      <c r="O762" s="36" t="s">
        <v>1213</v>
      </c>
      <c r="P762" s="65" t="s">
        <v>1206</v>
      </c>
      <c r="Q762" s="79" t="s">
        <v>1237</v>
      </c>
      <c r="R762" s="83">
        <v>752</v>
      </c>
    </row>
    <row r="763" spans="1:18" x14ac:dyDescent="0.25">
      <c r="A763" s="34" t="s">
        <v>293</v>
      </c>
      <c r="B763" s="26" t="s">
        <v>379</v>
      </c>
      <c r="C763" s="36" t="s">
        <v>24</v>
      </c>
      <c r="D763" s="26">
        <f>ROUND(Tabla13[[#This Row],[CANTIDAD TOTAL]]/4,0)</f>
        <v>8</v>
      </c>
      <c r="E763" s="26">
        <f>ROUND(Tabla13[[#This Row],[CANTIDAD TOTAL]]/4,0)</f>
        <v>8</v>
      </c>
      <c r="F763" s="26">
        <f>ROUND(Tabla13[[#This Row],[CANTIDAD TOTAL]]/4,0)</f>
        <v>8</v>
      </c>
      <c r="G763" s="26">
        <f>Tabla13[[#This Row],[CANTIDAD TOTAL]]-Tabla13[[#This Row],[PRIMER TRIMESTRE]]-Tabla13[[#This Row],[SEGUNDO TRIMESTRE]]-Tabla13[[#This Row],[TERCER TRIMESTRE]]</f>
        <v>7</v>
      </c>
      <c r="H763" s="26">
        <v>31</v>
      </c>
      <c r="I763" s="27">
        <v>255.2</v>
      </c>
      <c r="J763" s="27">
        <f>Tabla13[[#This Row],[CANTIDAD TOTAL]]*Tabla13[[#This Row],[PRECIO UNITARIO ESTIMADO]]</f>
        <v>7911.2</v>
      </c>
      <c r="K763" s="34"/>
      <c r="L763" s="36"/>
      <c r="M763" s="26" t="s">
        <v>1709</v>
      </c>
      <c r="N763" s="26"/>
      <c r="O763" s="36" t="s">
        <v>1213</v>
      </c>
      <c r="P763" s="65" t="s">
        <v>1206</v>
      </c>
      <c r="Q763" s="79" t="s">
        <v>1237</v>
      </c>
      <c r="R763" s="83">
        <v>753</v>
      </c>
    </row>
    <row r="764" spans="1:18" x14ac:dyDescent="0.25">
      <c r="A764" s="34" t="s">
        <v>293</v>
      </c>
      <c r="B764" s="26" t="s">
        <v>381</v>
      </c>
      <c r="C764" s="36" t="s">
        <v>37</v>
      </c>
      <c r="D764" s="26">
        <f>ROUND(Tabla13[[#This Row],[CANTIDAD TOTAL]]/4,0)</f>
        <v>2</v>
      </c>
      <c r="E764" s="26">
        <f>ROUND(Tabla13[[#This Row],[CANTIDAD TOTAL]]/4,0)</f>
        <v>2</v>
      </c>
      <c r="F764" s="26">
        <f>ROUND(Tabla13[[#This Row],[CANTIDAD TOTAL]]/4,0)</f>
        <v>2</v>
      </c>
      <c r="G764" s="26">
        <f>Tabla13[[#This Row],[CANTIDAD TOTAL]]-Tabla13[[#This Row],[PRIMER TRIMESTRE]]-Tabla13[[#This Row],[SEGUNDO TRIMESTRE]]-Tabla13[[#This Row],[TERCER TRIMESTRE]]</f>
        <v>0</v>
      </c>
      <c r="H764" s="26">
        <v>6</v>
      </c>
      <c r="I764" s="27">
        <v>2330.5</v>
      </c>
      <c r="J764" s="27">
        <f>Tabla13[[#This Row],[CANTIDAD TOTAL]]*Tabla13[[#This Row],[PRECIO UNITARIO ESTIMADO]]</f>
        <v>13983</v>
      </c>
      <c r="K764" s="34"/>
      <c r="L764" s="36"/>
      <c r="M764" s="26" t="s">
        <v>1709</v>
      </c>
      <c r="N764" s="26"/>
      <c r="O764" s="36" t="s">
        <v>1213</v>
      </c>
      <c r="P764" s="65" t="s">
        <v>1206</v>
      </c>
      <c r="Q764" s="79" t="s">
        <v>1237</v>
      </c>
      <c r="R764" s="83">
        <v>754</v>
      </c>
    </row>
    <row r="765" spans="1:18" x14ac:dyDescent="0.25">
      <c r="A765" s="34" t="s">
        <v>293</v>
      </c>
      <c r="B765" s="26" t="s">
        <v>383</v>
      </c>
      <c r="C765" s="36" t="s">
        <v>37</v>
      </c>
      <c r="D765" s="26">
        <f>ROUND(Tabla13[[#This Row],[CANTIDAD TOTAL]]/4,0)</f>
        <v>2</v>
      </c>
      <c r="E765" s="26">
        <f>ROUND(Tabla13[[#This Row],[CANTIDAD TOTAL]]/4,0)</f>
        <v>2</v>
      </c>
      <c r="F765" s="26">
        <f>ROUND(Tabla13[[#This Row],[CANTIDAD TOTAL]]/4,0)</f>
        <v>2</v>
      </c>
      <c r="G765" s="26">
        <f>Tabla13[[#This Row],[CANTIDAD TOTAL]]-Tabla13[[#This Row],[PRIMER TRIMESTRE]]-Tabla13[[#This Row],[SEGUNDO TRIMESTRE]]-Tabla13[[#This Row],[TERCER TRIMESTRE]]</f>
        <v>0</v>
      </c>
      <c r="H765" s="26">
        <v>6</v>
      </c>
      <c r="I765" s="27">
        <v>2507.5</v>
      </c>
      <c r="J765" s="27">
        <f>Tabla13[[#This Row],[CANTIDAD TOTAL]]*Tabla13[[#This Row],[PRECIO UNITARIO ESTIMADO]]</f>
        <v>15045</v>
      </c>
      <c r="K765" s="34"/>
      <c r="L765" s="36"/>
      <c r="M765" s="26" t="s">
        <v>1709</v>
      </c>
      <c r="N765" s="26"/>
      <c r="O765" s="36" t="s">
        <v>1213</v>
      </c>
      <c r="P765" s="65" t="s">
        <v>1206</v>
      </c>
      <c r="Q765" s="79" t="s">
        <v>1237</v>
      </c>
      <c r="R765" s="83">
        <v>755</v>
      </c>
    </row>
    <row r="766" spans="1:18" x14ac:dyDescent="0.25">
      <c r="A766" s="34" t="s">
        <v>293</v>
      </c>
      <c r="B766" s="26" t="s">
        <v>385</v>
      </c>
      <c r="C766" s="36" t="s">
        <v>24</v>
      </c>
      <c r="D766" s="26">
        <f>ROUND(Tabla13[[#This Row],[CANTIDAD TOTAL]]/4,0)</f>
        <v>1</v>
      </c>
      <c r="E766" s="26">
        <v>0</v>
      </c>
      <c r="F766" s="26">
        <f>ROUND(Tabla13[[#This Row],[CANTIDAD TOTAL]]/4,0)</f>
        <v>1</v>
      </c>
      <c r="G766" s="26">
        <f>Tabla13[[#This Row],[CANTIDAD TOTAL]]-Tabla13[[#This Row],[PRIMER TRIMESTRE]]-Tabla13[[#This Row],[SEGUNDO TRIMESTRE]]-Tabla13[[#This Row],[TERCER TRIMESTRE]]</f>
        <v>0</v>
      </c>
      <c r="H766" s="26">
        <v>2</v>
      </c>
      <c r="I766" s="27">
        <v>1327.5</v>
      </c>
      <c r="J766" s="27">
        <f>Tabla13[[#This Row],[CANTIDAD TOTAL]]*Tabla13[[#This Row],[PRECIO UNITARIO ESTIMADO]]</f>
        <v>2655</v>
      </c>
      <c r="K766" s="34"/>
      <c r="L766" s="36"/>
      <c r="M766" s="26" t="s">
        <v>1709</v>
      </c>
      <c r="N766" s="26"/>
      <c r="O766" s="36" t="s">
        <v>1213</v>
      </c>
      <c r="P766" s="65" t="s">
        <v>1206</v>
      </c>
      <c r="Q766" s="79" t="s">
        <v>1237</v>
      </c>
      <c r="R766" s="83">
        <v>756</v>
      </c>
    </row>
    <row r="767" spans="1:18" x14ac:dyDescent="0.25">
      <c r="A767" s="44" t="s">
        <v>640</v>
      </c>
      <c r="B767" s="30" t="s">
        <v>1020</v>
      </c>
      <c r="C767" s="37" t="s">
        <v>24</v>
      </c>
      <c r="D767" s="31">
        <f>ROUND(Tabla13[[#This Row],[CANTIDAD TOTAL]]/4,0)</f>
        <v>15</v>
      </c>
      <c r="E767" s="31">
        <f>ROUND(Tabla13[[#This Row],[CANTIDAD TOTAL]]/4,0)</f>
        <v>15</v>
      </c>
      <c r="F767" s="31">
        <f>ROUND(Tabla13[[#This Row],[CANTIDAD TOTAL]]/4,0)</f>
        <v>15</v>
      </c>
      <c r="G767" s="31">
        <f>Tabla13[[#This Row],[CANTIDAD TOTAL]]-Tabla13[[#This Row],[PRIMER TRIMESTRE]]-Tabla13[[#This Row],[SEGUNDO TRIMESTRE]]-Tabla13[[#This Row],[TERCER TRIMESTRE]]</f>
        <v>15</v>
      </c>
      <c r="H767" s="31">
        <v>60</v>
      </c>
      <c r="I767" s="32">
        <v>18196.509999999998</v>
      </c>
      <c r="J767" s="32">
        <f>Tabla13[[#This Row],[CANTIDAD TOTAL]]*Tabla13[[#This Row],[PRECIO UNITARIO ESTIMADO]]</f>
        <v>1091790.5999999999</v>
      </c>
      <c r="K767" s="40"/>
      <c r="L767" s="37" t="s">
        <v>35</v>
      </c>
      <c r="M767" s="26" t="s">
        <v>1709</v>
      </c>
      <c r="N767" s="32"/>
      <c r="O767" s="37" t="s">
        <v>1208</v>
      </c>
      <c r="P767" s="65"/>
      <c r="Q767" s="79" t="s">
        <v>1249</v>
      </c>
      <c r="R767" s="83">
        <v>757</v>
      </c>
    </row>
    <row r="768" spans="1:18" x14ac:dyDescent="0.25">
      <c r="A768" s="44" t="s">
        <v>640</v>
      </c>
      <c r="B768" s="30" t="s">
        <v>1021</v>
      </c>
      <c r="C768" s="37" t="s">
        <v>24</v>
      </c>
      <c r="D768" s="31">
        <f>ROUND(Tabla13[[#This Row],[CANTIDAD TOTAL]]/4,0)</f>
        <v>82</v>
      </c>
      <c r="E768" s="31">
        <f>ROUND(Tabla13[[#This Row],[CANTIDAD TOTAL]]/4,0)</f>
        <v>82</v>
      </c>
      <c r="F768" s="31">
        <f>ROUND(Tabla13[[#This Row],[CANTIDAD TOTAL]]/4,0)</f>
        <v>82</v>
      </c>
      <c r="G768" s="31">
        <f>Tabla13[[#This Row],[CANTIDAD TOTAL]]-Tabla13[[#This Row],[PRIMER TRIMESTRE]]-Tabla13[[#This Row],[SEGUNDO TRIMESTRE]]-Tabla13[[#This Row],[TERCER TRIMESTRE]]</f>
        <v>80</v>
      </c>
      <c r="H768" s="31">
        <v>326</v>
      </c>
      <c r="I768" s="32">
        <v>4425</v>
      </c>
      <c r="J768" s="32">
        <f>Tabla13[[#This Row],[CANTIDAD TOTAL]]*Tabla13[[#This Row],[PRECIO UNITARIO ESTIMADO]]</f>
        <v>1442550</v>
      </c>
      <c r="K768" s="40"/>
      <c r="L768" s="37" t="s">
        <v>35</v>
      </c>
      <c r="M768" s="26" t="s">
        <v>1709</v>
      </c>
      <c r="N768" s="32"/>
      <c r="O768" s="37" t="s">
        <v>1208</v>
      </c>
      <c r="P768" s="65"/>
      <c r="Q768" s="79" t="s">
        <v>1249</v>
      </c>
      <c r="R768" s="83">
        <v>758</v>
      </c>
    </row>
    <row r="769" spans="1:18" x14ac:dyDescent="0.25">
      <c r="A769" s="44" t="s">
        <v>640</v>
      </c>
      <c r="B769" s="30" t="s">
        <v>1022</v>
      </c>
      <c r="C769" s="37" t="s">
        <v>24</v>
      </c>
      <c r="D769" s="31">
        <f>ROUND(Tabla13[[#This Row],[CANTIDAD TOTAL]]/4,0)</f>
        <v>16</v>
      </c>
      <c r="E769" s="31">
        <f>ROUND(Tabla13[[#This Row],[CANTIDAD TOTAL]]/4,0)</f>
        <v>16</v>
      </c>
      <c r="F769" s="31">
        <f>ROUND(Tabla13[[#This Row],[CANTIDAD TOTAL]]/4,0)</f>
        <v>16</v>
      </c>
      <c r="G769" s="31">
        <f>Tabla13[[#This Row],[CANTIDAD TOTAL]]-Tabla13[[#This Row],[PRIMER TRIMESTRE]]-Tabla13[[#This Row],[SEGUNDO TRIMESTRE]]-Tabla13[[#This Row],[TERCER TRIMESTRE]]</f>
        <v>15</v>
      </c>
      <c r="H769" s="31">
        <v>63</v>
      </c>
      <c r="I769" s="32">
        <v>32277</v>
      </c>
      <c r="J769" s="32">
        <f>Tabla13[[#This Row],[CANTIDAD TOTAL]]*Tabla13[[#This Row],[PRECIO UNITARIO ESTIMADO]]</f>
        <v>2033451</v>
      </c>
      <c r="K769" s="40"/>
      <c r="L769" s="37" t="s">
        <v>35</v>
      </c>
      <c r="M769" s="26" t="s">
        <v>1709</v>
      </c>
      <c r="N769" s="32"/>
      <c r="O769" s="37" t="s">
        <v>1208</v>
      </c>
      <c r="P769" s="65"/>
      <c r="Q769" s="79" t="s">
        <v>1249</v>
      </c>
      <c r="R769" s="83">
        <v>759</v>
      </c>
    </row>
    <row r="770" spans="1:18" x14ac:dyDescent="0.25">
      <c r="A770" s="44" t="s">
        <v>640</v>
      </c>
      <c r="B770" s="30" t="s">
        <v>1023</v>
      </c>
      <c r="C770" s="37" t="s">
        <v>24</v>
      </c>
      <c r="D770" s="31">
        <f>ROUND(Tabla13[[#This Row],[CANTIDAD TOTAL]]/4,0)</f>
        <v>1</v>
      </c>
      <c r="E770" s="31">
        <f>ROUND(Tabla13[[#This Row],[CANTIDAD TOTAL]]/4,0)</f>
        <v>1</v>
      </c>
      <c r="F770" s="31">
        <f>ROUND(Tabla13[[#This Row],[CANTIDAD TOTAL]]/4,0)</f>
        <v>1</v>
      </c>
      <c r="G770" s="31">
        <f>Tabla13[[#This Row],[CANTIDAD TOTAL]]-Tabla13[[#This Row],[PRIMER TRIMESTRE]]-Tabla13[[#This Row],[SEGUNDO TRIMESTRE]]-Tabla13[[#This Row],[TERCER TRIMESTRE]]</f>
        <v>0</v>
      </c>
      <c r="H770" s="31">
        <v>3</v>
      </c>
      <c r="I770" s="32">
        <v>9918</v>
      </c>
      <c r="J770" s="32">
        <f>Tabla13[[#This Row],[CANTIDAD TOTAL]]*Tabla13[[#This Row],[PRECIO UNITARIO ESTIMADO]]</f>
        <v>29754</v>
      </c>
      <c r="K770" s="40"/>
      <c r="L770" s="37" t="s">
        <v>35</v>
      </c>
      <c r="M770" s="26" t="s">
        <v>1709</v>
      </c>
      <c r="N770" s="32"/>
      <c r="O770" s="37" t="s">
        <v>1208</v>
      </c>
      <c r="P770" s="65"/>
      <c r="Q770" s="79" t="s">
        <v>1249</v>
      </c>
      <c r="R770" s="83">
        <v>760</v>
      </c>
    </row>
    <row r="771" spans="1:18" x14ac:dyDescent="0.25">
      <c r="A771" s="44" t="s">
        <v>640</v>
      </c>
      <c r="B771" s="30" t="s">
        <v>1024</v>
      </c>
      <c r="C771" s="37" t="s">
        <v>24</v>
      </c>
      <c r="D771" s="31">
        <f>ROUND(Tabla13[[#This Row],[CANTIDAD TOTAL]]/4,0)</f>
        <v>1</v>
      </c>
      <c r="E771" s="31">
        <f>ROUND(Tabla13[[#This Row],[CANTIDAD TOTAL]]/4,0)</f>
        <v>1</v>
      </c>
      <c r="F771" s="31">
        <f>ROUND(Tabla13[[#This Row],[CANTIDAD TOTAL]]/4,0)</f>
        <v>1</v>
      </c>
      <c r="G771" s="31">
        <f>Tabla13[[#This Row],[CANTIDAD TOTAL]]-Tabla13[[#This Row],[PRIMER TRIMESTRE]]-Tabla13[[#This Row],[SEGUNDO TRIMESTRE]]-Tabla13[[#This Row],[TERCER TRIMESTRE]]</f>
        <v>1</v>
      </c>
      <c r="H771" s="31">
        <v>4</v>
      </c>
      <c r="I771" s="32">
        <v>5803</v>
      </c>
      <c r="J771" s="32">
        <f>Tabla13[[#This Row],[CANTIDAD TOTAL]]*Tabla13[[#This Row],[PRECIO UNITARIO ESTIMADO]]</f>
        <v>23212</v>
      </c>
      <c r="K771" s="40"/>
      <c r="L771" s="37" t="s">
        <v>35</v>
      </c>
      <c r="M771" s="26" t="s">
        <v>1709</v>
      </c>
      <c r="N771" s="32"/>
      <c r="O771" s="37" t="s">
        <v>1208</v>
      </c>
      <c r="P771" s="65"/>
      <c r="Q771" s="79" t="s">
        <v>1249</v>
      </c>
      <c r="R771" s="83">
        <v>761</v>
      </c>
    </row>
    <row r="772" spans="1:18" x14ac:dyDescent="0.25">
      <c r="A772" s="44" t="s">
        <v>640</v>
      </c>
      <c r="B772" s="30" t="s">
        <v>1025</v>
      </c>
      <c r="C772" s="37" t="s">
        <v>24</v>
      </c>
      <c r="D772" s="31">
        <f>ROUND(Tabla13[[#This Row],[CANTIDAD TOTAL]]/4,0)</f>
        <v>9</v>
      </c>
      <c r="E772" s="31">
        <f>ROUND(Tabla13[[#This Row],[CANTIDAD TOTAL]]/4,0)</f>
        <v>9</v>
      </c>
      <c r="F772" s="31">
        <f>ROUND(Tabla13[[#This Row],[CANTIDAD TOTAL]]/4,0)</f>
        <v>9</v>
      </c>
      <c r="G772" s="31">
        <f>Tabla13[[#This Row],[CANTIDAD TOTAL]]-Tabla13[[#This Row],[PRIMER TRIMESTRE]]-Tabla13[[#This Row],[SEGUNDO TRIMESTRE]]-Tabla13[[#This Row],[TERCER TRIMESTRE]]</f>
        <v>8</v>
      </c>
      <c r="H772" s="31">
        <v>35</v>
      </c>
      <c r="I772" s="32">
        <v>7500</v>
      </c>
      <c r="J772" s="32">
        <f>Tabla13[[#This Row],[CANTIDAD TOTAL]]*Tabla13[[#This Row],[PRECIO UNITARIO ESTIMADO]]</f>
        <v>262500</v>
      </c>
      <c r="K772" s="40"/>
      <c r="L772" s="37" t="s">
        <v>35</v>
      </c>
      <c r="M772" s="26" t="s">
        <v>1709</v>
      </c>
      <c r="N772" s="32"/>
      <c r="O772" s="37" t="s">
        <v>1208</v>
      </c>
      <c r="P772" s="65"/>
      <c r="Q772" s="79" t="s">
        <v>1249</v>
      </c>
      <c r="R772" s="83">
        <v>762</v>
      </c>
    </row>
    <row r="773" spans="1:18" s="67" customFormat="1" x14ac:dyDescent="0.25">
      <c r="A773" s="44" t="s">
        <v>640</v>
      </c>
      <c r="B773" s="30" t="s">
        <v>1209</v>
      </c>
      <c r="C773" s="37" t="s">
        <v>24</v>
      </c>
      <c r="D773" s="31"/>
      <c r="E773" s="31">
        <v>100</v>
      </c>
      <c r="F773" s="31"/>
      <c r="G773" s="31">
        <v>100</v>
      </c>
      <c r="H773" s="31">
        <v>200</v>
      </c>
      <c r="I773" s="32">
        <v>200</v>
      </c>
      <c r="J773" s="32">
        <f>Tabla13[[#This Row],[CANTIDAD TOTAL]]*Tabla13[[#This Row],[PRECIO UNITARIO ESTIMADO]]</f>
        <v>40000</v>
      </c>
      <c r="K773" s="69">
        <f>SUM(J773:J781)</f>
        <v>1422567.2</v>
      </c>
      <c r="L773" s="37" t="s">
        <v>35</v>
      </c>
      <c r="M773" s="26" t="s">
        <v>1709</v>
      </c>
      <c r="N773" s="32"/>
      <c r="O773" s="37" t="s">
        <v>1213</v>
      </c>
      <c r="P773" s="70"/>
      <c r="Q773" s="79" t="s">
        <v>1249</v>
      </c>
      <c r="R773" s="83">
        <v>763</v>
      </c>
    </row>
    <row r="774" spans="1:18" x14ac:dyDescent="0.25">
      <c r="A774" s="44" t="s">
        <v>640</v>
      </c>
      <c r="B774" s="30" t="s">
        <v>1026</v>
      </c>
      <c r="C774" s="37" t="s">
        <v>24</v>
      </c>
      <c r="D774" s="31">
        <f>ROUND(Tabla13[[#This Row],[CANTIDAD TOTAL]]/4,0)</f>
        <v>8</v>
      </c>
      <c r="E774" s="31">
        <f>ROUND(Tabla13[[#This Row],[CANTIDAD TOTAL]]/4,0)</f>
        <v>8</v>
      </c>
      <c r="F774" s="31">
        <f>ROUND(Tabla13[[#This Row],[CANTIDAD TOTAL]]/4,0)</f>
        <v>8</v>
      </c>
      <c r="G774" s="31">
        <f>Tabla13[[#This Row],[CANTIDAD TOTAL]]-Tabla13[[#This Row],[PRIMER TRIMESTRE]]-Tabla13[[#This Row],[SEGUNDO TRIMESTRE]]-Tabla13[[#This Row],[TERCER TRIMESTRE]]</f>
        <v>6</v>
      </c>
      <c r="H774" s="31">
        <v>30</v>
      </c>
      <c r="I774" s="32">
        <v>10485.24</v>
      </c>
      <c r="J774" s="32">
        <f>Tabla13[[#This Row],[CANTIDAD TOTAL]]*Tabla13[[#This Row],[PRECIO UNITARIO ESTIMADO]]</f>
        <v>314557.2</v>
      </c>
      <c r="K774" s="40"/>
      <c r="L774" s="37" t="s">
        <v>35</v>
      </c>
      <c r="M774" s="26" t="s">
        <v>1709</v>
      </c>
      <c r="N774" s="32"/>
      <c r="O774" s="37" t="s">
        <v>1208</v>
      </c>
      <c r="P774" s="65"/>
      <c r="Q774" s="79" t="s">
        <v>1249</v>
      </c>
      <c r="R774" s="83">
        <v>764</v>
      </c>
    </row>
    <row r="775" spans="1:18" x14ac:dyDescent="0.25">
      <c r="A775" s="44" t="s">
        <v>640</v>
      </c>
      <c r="B775" s="30" t="s">
        <v>1108</v>
      </c>
      <c r="C775" s="37" t="s">
        <v>24</v>
      </c>
      <c r="D775" s="31">
        <f>ROUND(Tabla13[[#This Row],[CANTIDAD TOTAL]]/4,0)</f>
        <v>0</v>
      </c>
      <c r="E775" s="31">
        <f>ROUND(Tabla13[[#This Row],[CANTIDAD TOTAL]]/4,0)</f>
        <v>0</v>
      </c>
      <c r="F775" s="31">
        <f>ROUND(Tabla13[[#This Row],[CANTIDAD TOTAL]]/4,0)</f>
        <v>0</v>
      </c>
      <c r="G775" s="31">
        <f>Tabla13[[#This Row],[CANTIDAD TOTAL]]-Tabla13[[#This Row],[PRIMER TRIMESTRE]]-Tabla13[[#This Row],[SEGUNDO TRIMESTRE]]-Tabla13[[#This Row],[TERCER TRIMESTRE]]</f>
        <v>1</v>
      </c>
      <c r="H775" s="31">
        <v>1</v>
      </c>
      <c r="I775" s="32">
        <v>4250</v>
      </c>
      <c r="J775" s="32">
        <f>Tabla13[[#This Row],[CANTIDAD TOTAL]]*Tabla13[[#This Row],[PRECIO UNITARIO ESTIMADO]]</f>
        <v>4250</v>
      </c>
      <c r="K775" s="40"/>
      <c r="L775" s="37" t="s">
        <v>35</v>
      </c>
      <c r="M775" s="26" t="s">
        <v>1709</v>
      </c>
      <c r="N775" s="32"/>
      <c r="O775" s="37" t="s">
        <v>1208</v>
      </c>
      <c r="P775" s="65"/>
      <c r="Q775" s="79" t="s">
        <v>1249</v>
      </c>
      <c r="R775" s="83">
        <v>765</v>
      </c>
    </row>
    <row r="776" spans="1:18" x14ac:dyDescent="0.25">
      <c r="A776" s="44" t="s">
        <v>640</v>
      </c>
      <c r="B776" s="30" t="s">
        <v>1109</v>
      </c>
      <c r="C776" s="37" t="s">
        <v>24</v>
      </c>
      <c r="D776" s="31">
        <f>ROUND(Tabla13[[#This Row],[CANTIDAD TOTAL]]/4,0)</f>
        <v>5</v>
      </c>
      <c r="E776" s="31">
        <f>ROUND(Tabla13[[#This Row],[CANTIDAD TOTAL]]/4,0)</f>
        <v>5</v>
      </c>
      <c r="F776" s="31">
        <f>ROUND(Tabla13[[#This Row],[CANTIDAD TOTAL]]/4,0)</f>
        <v>5</v>
      </c>
      <c r="G776" s="31">
        <f>Tabla13[[#This Row],[CANTIDAD TOTAL]]-Tabla13[[#This Row],[PRIMER TRIMESTRE]]-Tabla13[[#This Row],[SEGUNDO TRIMESTRE]]-Tabla13[[#This Row],[TERCER TRIMESTRE]]</f>
        <v>5</v>
      </c>
      <c r="H776" s="31">
        <v>20</v>
      </c>
      <c r="I776" s="32">
        <v>4238</v>
      </c>
      <c r="J776" s="32">
        <f>Tabla13[[#This Row],[CANTIDAD TOTAL]]*Tabla13[[#This Row],[PRECIO UNITARIO ESTIMADO]]</f>
        <v>84760</v>
      </c>
      <c r="K776" s="40"/>
      <c r="L776" s="37" t="s">
        <v>35</v>
      </c>
      <c r="M776" s="26" t="s">
        <v>1709</v>
      </c>
      <c r="N776" s="32"/>
      <c r="O776" s="37" t="s">
        <v>1208</v>
      </c>
      <c r="P776" s="65"/>
      <c r="Q776" s="79" t="s">
        <v>1249</v>
      </c>
      <c r="R776" s="83">
        <v>766</v>
      </c>
    </row>
    <row r="777" spans="1:18" x14ac:dyDescent="0.25">
      <c r="A777" s="44" t="s">
        <v>640</v>
      </c>
      <c r="B777" s="30" t="s">
        <v>1110</v>
      </c>
      <c r="C777" s="37" t="s">
        <v>24</v>
      </c>
      <c r="D777" s="31">
        <f>ROUND(Tabla13[[#This Row],[CANTIDAD TOTAL]]/4,0)</f>
        <v>0</v>
      </c>
      <c r="E777" s="31">
        <f>ROUND(Tabla13[[#This Row],[CANTIDAD TOTAL]]/4,0)</f>
        <v>0</v>
      </c>
      <c r="F777" s="31">
        <f>ROUND(Tabla13[[#This Row],[CANTIDAD TOTAL]]/4,0)</f>
        <v>0</v>
      </c>
      <c r="G777" s="31">
        <f>Tabla13[[#This Row],[CANTIDAD TOTAL]]-Tabla13[[#This Row],[PRIMER TRIMESTRE]]-Tabla13[[#This Row],[SEGUNDO TRIMESTRE]]-Tabla13[[#This Row],[TERCER TRIMESTRE]]</f>
        <v>1</v>
      </c>
      <c r="H777" s="31">
        <v>1</v>
      </c>
      <c r="I777" s="32">
        <v>90000</v>
      </c>
      <c r="J777" s="32">
        <f>Tabla13[[#This Row],[CANTIDAD TOTAL]]*Tabla13[[#This Row],[PRECIO UNITARIO ESTIMADO]]</f>
        <v>90000</v>
      </c>
      <c r="K777" s="40"/>
      <c r="L777" s="37" t="s">
        <v>35</v>
      </c>
      <c r="M777" s="26" t="s">
        <v>1709</v>
      </c>
      <c r="N777" s="32"/>
      <c r="O777" s="37" t="s">
        <v>1208</v>
      </c>
      <c r="P777" s="65"/>
      <c r="Q777" s="79" t="s">
        <v>1249</v>
      </c>
      <c r="R777" s="83">
        <v>767</v>
      </c>
    </row>
    <row r="778" spans="1:18" x14ac:dyDescent="0.25">
      <c r="A778" s="44" t="s">
        <v>640</v>
      </c>
      <c r="B778" s="30" t="s">
        <v>1111</v>
      </c>
      <c r="C778" s="37" t="s">
        <v>24</v>
      </c>
      <c r="D778" s="31">
        <f>ROUND(Tabla13[[#This Row],[CANTIDAD TOTAL]]/4,0)</f>
        <v>0</v>
      </c>
      <c r="E778" s="31">
        <f>ROUND(Tabla13[[#This Row],[CANTIDAD TOTAL]]/4,0)</f>
        <v>0</v>
      </c>
      <c r="F778" s="31">
        <f>ROUND(Tabla13[[#This Row],[CANTIDAD TOTAL]]/4,0)</f>
        <v>0</v>
      </c>
      <c r="G778" s="31">
        <f>Tabla13[[#This Row],[CANTIDAD TOTAL]]-Tabla13[[#This Row],[PRIMER TRIMESTRE]]-Tabla13[[#This Row],[SEGUNDO TRIMESTRE]]-Tabla13[[#This Row],[TERCER TRIMESTRE]]</f>
        <v>1</v>
      </c>
      <c r="H778" s="31">
        <v>1</v>
      </c>
      <c r="I778" s="32">
        <v>45000</v>
      </c>
      <c r="J778" s="32">
        <f>Tabla13[[#This Row],[CANTIDAD TOTAL]]*Tabla13[[#This Row],[PRECIO UNITARIO ESTIMADO]]</f>
        <v>45000</v>
      </c>
      <c r="K778" s="40"/>
      <c r="L778" s="37" t="s">
        <v>35</v>
      </c>
      <c r="M778" s="26" t="s">
        <v>1709</v>
      </c>
      <c r="N778" s="32"/>
      <c r="O778" s="37" t="s">
        <v>1208</v>
      </c>
      <c r="P778" s="65"/>
      <c r="Q778" s="79" t="s">
        <v>1249</v>
      </c>
      <c r="R778" s="83">
        <v>768</v>
      </c>
    </row>
    <row r="779" spans="1:18" x14ac:dyDescent="0.25">
      <c r="A779" s="44" t="s">
        <v>640</v>
      </c>
      <c r="B779" s="30" t="s">
        <v>1112</v>
      </c>
      <c r="C779" s="37" t="s">
        <v>24</v>
      </c>
      <c r="D779" s="31">
        <f>ROUND(Tabla13[[#This Row],[CANTIDAD TOTAL]]/4,0)</f>
        <v>5</v>
      </c>
      <c r="E779" s="31">
        <f>ROUND(Tabla13[[#This Row],[CANTIDAD TOTAL]]/4,0)</f>
        <v>5</v>
      </c>
      <c r="F779" s="31">
        <f>ROUND(Tabla13[[#This Row],[CANTIDAD TOTAL]]/4,0)</f>
        <v>5</v>
      </c>
      <c r="G779" s="31">
        <f>Tabla13[[#This Row],[CANTIDAD TOTAL]]-Tabla13[[#This Row],[PRIMER TRIMESTRE]]-Tabla13[[#This Row],[SEGUNDO TRIMESTRE]]-Tabla13[[#This Row],[TERCER TRIMESTRE]]</f>
        <v>5</v>
      </c>
      <c r="H779" s="31">
        <v>20</v>
      </c>
      <c r="I779" s="32">
        <v>4500</v>
      </c>
      <c r="J779" s="32">
        <f>Tabla13[[#This Row],[CANTIDAD TOTAL]]*Tabla13[[#This Row],[PRECIO UNITARIO ESTIMADO]]</f>
        <v>90000</v>
      </c>
      <c r="K779" s="40"/>
      <c r="L779" s="37" t="s">
        <v>35</v>
      </c>
      <c r="M779" s="26" t="s">
        <v>1709</v>
      </c>
      <c r="N779" s="32"/>
      <c r="O779" s="37" t="s">
        <v>1208</v>
      </c>
      <c r="P779" s="65"/>
      <c r="Q779" s="79" t="s">
        <v>1249</v>
      </c>
      <c r="R779" s="83">
        <v>769</v>
      </c>
    </row>
    <row r="780" spans="1:18" x14ac:dyDescent="0.25">
      <c r="A780" s="44" t="s">
        <v>640</v>
      </c>
      <c r="B780" s="30" t="s">
        <v>1113</v>
      </c>
      <c r="C780" s="37" t="s">
        <v>24</v>
      </c>
      <c r="D780" s="31">
        <f>ROUND(Tabla13[[#This Row],[CANTIDAD TOTAL]]/4,0)</f>
        <v>25</v>
      </c>
      <c r="E780" s="31">
        <f>ROUND(Tabla13[[#This Row],[CANTIDAD TOTAL]]/4,0)</f>
        <v>25</v>
      </c>
      <c r="F780" s="31">
        <f>ROUND(Tabla13[[#This Row],[CANTIDAD TOTAL]]/4,0)</f>
        <v>25</v>
      </c>
      <c r="G780" s="31">
        <f>Tabla13[[#This Row],[CANTIDAD TOTAL]]-Tabla13[[#This Row],[PRIMER TRIMESTRE]]-Tabla13[[#This Row],[SEGUNDO TRIMESTRE]]-Tabla13[[#This Row],[TERCER TRIMESTRE]]</f>
        <v>25</v>
      </c>
      <c r="H780" s="31">
        <v>100</v>
      </c>
      <c r="I780" s="32">
        <v>3770</v>
      </c>
      <c r="J780" s="32">
        <f>Tabla13[[#This Row],[CANTIDAD TOTAL]]*Tabla13[[#This Row],[PRECIO UNITARIO ESTIMADO]]</f>
        <v>377000</v>
      </c>
      <c r="K780" s="40"/>
      <c r="L780" s="37" t="s">
        <v>35</v>
      </c>
      <c r="M780" s="26" t="s">
        <v>1709</v>
      </c>
      <c r="N780" s="32"/>
      <c r="O780" s="37" t="s">
        <v>1208</v>
      </c>
      <c r="P780" s="65"/>
      <c r="Q780" s="79" t="s">
        <v>1249</v>
      </c>
      <c r="R780" s="83">
        <v>770</v>
      </c>
    </row>
    <row r="781" spans="1:18" x14ac:dyDescent="0.25">
      <c r="A781" s="44" t="s">
        <v>640</v>
      </c>
      <c r="B781" s="30" t="s">
        <v>1114</v>
      </c>
      <c r="C781" s="37" t="s">
        <v>24</v>
      </c>
      <c r="D781" s="31">
        <f>ROUND(Tabla13[[#This Row],[CANTIDAD TOTAL]]/4,0)</f>
        <v>25</v>
      </c>
      <c r="E781" s="31">
        <f>ROUND(Tabla13[[#This Row],[CANTIDAD TOTAL]]/4,0)</f>
        <v>25</v>
      </c>
      <c r="F781" s="31">
        <f>ROUND(Tabla13[[#This Row],[CANTIDAD TOTAL]]/4,0)</f>
        <v>25</v>
      </c>
      <c r="G781" s="31">
        <f>Tabla13[[#This Row],[CANTIDAD TOTAL]]-Tabla13[[#This Row],[PRIMER TRIMESTRE]]-Tabla13[[#This Row],[SEGUNDO TRIMESTRE]]-Tabla13[[#This Row],[TERCER TRIMESTRE]]</f>
        <v>25</v>
      </c>
      <c r="H781" s="31">
        <v>100</v>
      </c>
      <c r="I781" s="32">
        <v>3770</v>
      </c>
      <c r="J781" s="32">
        <f>Tabla13[[#This Row],[CANTIDAD TOTAL]]*Tabla13[[#This Row],[PRECIO UNITARIO ESTIMADO]]</f>
        <v>377000</v>
      </c>
      <c r="K781" s="40"/>
      <c r="L781" s="37" t="s">
        <v>35</v>
      </c>
      <c r="M781" s="26" t="s">
        <v>1709</v>
      </c>
      <c r="N781" s="32"/>
      <c r="O781" s="37" t="s">
        <v>1208</v>
      </c>
      <c r="P781" s="65"/>
      <c r="Q781" s="79" t="s">
        <v>1249</v>
      </c>
      <c r="R781" s="83">
        <v>771</v>
      </c>
    </row>
    <row r="782" spans="1:18" x14ac:dyDescent="0.25">
      <c r="A782" s="44" t="s">
        <v>640</v>
      </c>
      <c r="B782" s="30" t="s">
        <v>1115</v>
      </c>
      <c r="C782" s="37" t="s">
        <v>24</v>
      </c>
      <c r="D782" s="31">
        <f>ROUND(Tabla13[[#This Row],[CANTIDAD TOTAL]]/4,0)</f>
        <v>14</v>
      </c>
      <c r="E782" s="31">
        <f>ROUND(Tabla13[[#This Row],[CANTIDAD TOTAL]]/4,0)</f>
        <v>14</v>
      </c>
      <c r="F782" s="31">
        <f>ROUND(Tabla13[[#This Row],[CANTIDAD TOTAL]]/4,0)</f>
        <v>14</v>
      </c>
      <c r="G782" s="31">
        <f>Tabla13[[#This Row],[CANTIDAD TOTAL]]-Tabla13[[#This Row],[PRIMER TRIMESTRE]]-Tabla13[[#This Row],[SEGUNDO TRIMESTRE]]-Tabla13[[#This Row],[TERCER TRIMESTRE]]</f>
        <v>13</v>
      </c>
      <c r="H782" s="31">
        <v>55</v>
      </c>
      <c r="I782" s="32">
        <v>3897.6</v>
      </c>
      <c r="J782" s="32">
        <f>Tabla13[[#This Row],[CANTIDAD TOTAL]]*Tabla13[[#This Row],[PRECIO UNITARIO ESTIMADO]]</f>
        <v>214368</v>
      </c>
      <c r="K782" s="40"/>
      <c r="L782" s="37" t="s">
        <v>35</v>
      </c>
      <c r="M782" s="26" t="s">
        <v>1709</v>
      </c>
      <c r="N782" s="32"/>
      <c r="O782" s="37" t="s">
        <v>1208</v>
      </c>
      <c r="P782" s="65"/>
      <c r="Q782" s="79" t="s">
        <v>1249</v>
      </c>
      <c r="R782" s="83">
        <v>772</v>
      </c>
    </row>
    <row r="783" spans="1:18" x14ac:dyDescent="0.25">
      <c r="A783" s="44" t="s">
        <v>640</v>
      </c>
      <c r="B783" s="30" t="s">
        <v>1116</v>
      </c>
      <c r="C783" s="37" t="s">
        <v>24</v>
      </c>
      <c r="D783" s="31">
        <f>ROUND(Tabla13[[#This Row],[CANTIDAD TOTAL]]/4,0)</f>
        <v>13</v>
      </c>
      <c r="E783" s="31">
        <f>ROUND(Tabla13[[#This Row],[CANTIDAD TOTAL]]/4,0)</f>
        <v>13</v>
      </c>
      <c r="F783" s="31">
        <f>ROUND(Tabla13[[#This Row],[CANTIDAD TOTAL]]/4,0)</f>
        <v>13</v>
      </c>
      <c r="G783" s="31">
        <f>Tabla13[[#This Row],[CANTIDAD TOTAL]]-Tabla13[[#This Row],[PRIMER TRIMESTRE]]-Tabla13[[#This Row],[SEGUNDO TRIMESTRE]]-Tabla13[[#This Row],[TERCER TRIMESTRE]]</f>
        <v>11</v>
      </c>
      <c r="H783" s="31">
        <v>50</v>
      </c>
      <c r="I783" s="32">
        <v>8328.7999999999993</v>
      </c>
      <c r="J783" s="32">
        <f>Tabla13[[#This Row],[CANTIDAD TOTAL]]*Tabla13[[#This Row],[PRECIO UNITARIO ESTIMADO]]</f>
        <v>416439.99999999994</v>
      </c>
      <c r="K783" s="40"/>
      <c r="L783" s="37" t="s">
        <v>35</v>
      </c>
      <c r="M783" s="26" t="s">
        <v>1709</v>
      </c>
      <c r="N783" s="32"/>
      <c r="O783" s="37" t="s">
        <v>1208</v>
      </c>
      <c r="P783" s="65"/>
      <c r="Q783" s="79" t="s">
        <v>1249</v>
      </c>
      <c r="R783" s="83">
        <v>773</v>
      </c>
    </row>
    <row r="784" spans="1:18" x14ac:dyDescent="0.25">
      <c r="A784" s="44" t="s">
        <v>640</v>
      </c>
      <c r="B784" s="30" t="s">
        <v>1117</v>
      </c>
      <c r="C784" s="37" t="s">
        <v>24</v>
      </c>
      <c r="D784" s="31">
        <f>ROUND(Tabla13[[#This Row],[CANTIDAD TOTAL]]/4,0)</f>
        <v>13</v>
      </c>
      <c r="E784" s="31">
        <f>ROUND(Tabla13[[#This Row],[CANTIDAD TOTAL]]/4,0)</f>
        <v>13</v>
      </c>
      <c r="F784" s="31">
        <f>ROUND(Tabla13[[#This Row],[CANTIDAD TOTAL]]/4,0)</f>
        <v>13</v>
      </c>
      <c r="G784" s="31">
        <f>Tabla13[[#This Row],[CANTIDAD TOTAL]]-Tabla13[[#This Row],[PRIMER TRIMESTRE]]-Tabla13[[#This Row],[SEGUNDO TRIMESTRE]]-Tabla13[[#This Row],[TERCER TRIMESTRE]]</f>
        <v>11</v>
      </c>
      <c r="H784" s="31">
        <v>50</v>
      </c>
      <c r="I784" s="32">
        <v>1677.88</v>
      </c>
      <c r="J784" s="32">
        <f>Tabla13[[#This Row],[CANTIDAD TOTAL]]*Tabla13[[#This Row],[PRECIO UNITARIO ESTIMADO]]</f>
        <v>83894</v>
      </c>
      <c r="K784" s="40"/>
      <c r="L784" s="37" t="s">
        <v>35</v>
      </c>
      <c r="M784" s="26" t="s">
        <v>1709</v>
      </c>
      <c r="N784" s="32"/>
      <c r="O784" s="37" t="s">
        <v>1208</v>
      </c>
      <c r="P784" s="65"/>
      <c r="Q784" s="79" t="s">
        <v>1249</v>
      </c>
      <c r="R784" s="83">
        <v>774</v>
      </c>
    </row>
    <row r="785" spans="1:18" x14ac:dyDescent="0.25">
      <c r="A785" s="44" t="s">
        <v>640</v>
      </c>
      <c r="B785" s="30" t="s">
        <v>1118</v>
      </c>
      <c r="C785" s="37" t="s">
        <v>24</v>
      </c>
      <c r="D785" s="31">
        <f>ROUND(Tabla13[[#This Row],[CANTIDAD TOTAL]]/4,0)</f>
        <v>25</v>
      </c>
      <c r="E785" s="31">
        <f>ROUND(Tabla13[[#This Row],[CANTIDAD TOTAL]]/4,0)</f>
        <v>25</v>
      </c>
      <c r="F785" s="31">
        <f>ROUND(Tabla13[[#This Row],[CANTIDAD TOTAL]]/4,0)</f>
        <v>25</v>
      </c>
      <c r="G785" s="31">
        <f>Tabla13[[#This Row],[CANTIDAD TOTAL]]-Tabla13[[#This Row],[PRIMER TRIMESTRE]]-Tabla13[[#This Row],[SEGUNDO TRIMESTRE]]-Tabla13[[#This Row],[TERCER TRIMESTRE]]</f>
        <v>25</v>
      </c>
      <c r="H785" s="31">
        <v>100</v>
      </c>
      <c r="I785" s="32">
        <v>1394.44</v>
      </c>
      <c r="J785" s="32">
        <f>Tabla13[[#This Row],[CANTIDAD TOTAL]]*Tabla13[[#This Row],[PRECIO UNITARIO ESTIMADO]]</f>
        <v>139444</v>
      </c>
      <c r="K785" s="40"/>
      <c r="L785" s="37" t="s">
        <v>35</v>
      </c>
      <c r="M785" s="26" t="s">
        <v>1709</v>
      </c>
      <c r="N785" s="32"/>
      <c r="O785" s="37" t="s">
        <v>1208</v>
      </c>
      <c r="P785" s="65"/>
      <c r="Q785" s="79" t="s">
        <v>1249</v>
      </c>
      <c r="R785" s="83">
        <v>775</v>
      </c>
    </row>
    <row r="786" spans="1:18" x14ac:dyDescent="0.25">
      <c r="A786" s="44" t="s">
        <v>640</v>
      </c>
      <c r="B786" s="30" t="s">
        <v>1119</v>
      </c>
      <c r="C786" s="37" t="s">
        <v>24</v>
      </c>
      <c r="D786" s="31">
        <f>ROUND(Tabla13[[#This Row],[CANTIDAD TOTAL]]/4,0)</f>
        <v>18</v>
      </c>
      <c r="E786" s="31">
        <f>ROUND(Tabla13[[#This Row],[CANTIDAD TOTAL]]/4,0)</f>
        <v>18</v>
      </c>
      <c r="F786" s="31">
        <f>ROUND(Tabla13[[#This Row],[CANTIDAD TOTAL]]/4,0)</f>
        <v>18</v>
      </c>
      <c r="G786" s="31">
        <f>Tabla13[[#This Row],[CANTIDAD TOTAL]]-Tabla13[[#This Row],[PRIMER TRIMESTRE]]-Tabla13[[#This Row],[SEGUNDO TRIMESTRE]]-Tabla13[[#This Row],[TERCER TRIMESTRE]]</f>
        <v>16</v>
      </c>
      <c r="H786" s="31">
        <v>70</v>
      </c>
      <c r="I786" s="32">
        <v>5603.96</v>
      </c>
      <c r="J786" s="32">
        <f>Tabla13[[#This Row],[CANTIDAD TOTAL]]*Tabla13[[#This Row],[PRECIO UNITARIO ESTIMADO]]</f>
        <v>392277.2</v>
      </c>
      <c r="K786" s="40"/>
      <c r="L786" s="37" t="s">
        <v>35</v>
      </c>
      <c r="M786" s="26" t="s">
        <v>1709</v>
      </c>
      <c r="N786" s="32"/>
      <c r="O786" s="37" t="s">
        <v>1208</v>
      </c>
      <c r="P786" s="65"/>
      <c r="Q786" s="79" t="s">
        <v>1249</v>
      </c>
      <c r="R786" s="83">
        <v>776</v>
      </c>
    </row>
    <row r="787" spans="1:18" x14ac:dyDescent="0.25">
      <c r="A787" s="44" t="s">
        <v>640</v>
      </c>
      <c r="B787" s="30" t="s">
        <v>1120</v>
      </c>
      <c r="C787" s="37" t="s">
        <v>24</v>
      </c>
      <c r="D787" s="31">
        <f>ROUND(Tabla13[[#This Row],[CANTIDAD TOTAL]]/4,0)</f>
        <v>10</v>
      </c>
      <c r="E787" s="31">
        <f>ROUND(Tabla13[[#This Row],[CANTIDAD TOTAL]]/4,0)</f>
        <v>10</v>
      </c>
      <c r="F787" s="31">
        <f>ROUND(Tabla13[[#This Row],[CANTIDAD TOTAL]]/4,0)</f>
        <v>10</v>
      </c>
      <c r="G787" s="31">
        <f>Tabla13[[#This Row],[CANTIDAD TOTAL]]-Tabla13[[#This Row],[PRIMER TRIMESTRE]]-Tabla13[[#This Row],[SEGUNDO TRIMESTRE]]-Tabla13[[#This Row],[TERCER TRIMESTRE]]</f>
        <v>10</v>
      </c>
      <c r="H787" s="31">
        <v>40</v>
      </c>
      <c r="I787" s="32">
        <v>3600</v>
      </c>
      <c r="J787" s="32">
        <f>Tabla13[[#This Row],[CANTIDAD TOTAL]]*Tabla13[[#This Row],[PRECIO UNITARIO ESTIMADO]]</f>
        <v>144000</v>
      </c>
      <c r="K787" s="40"/>
      <c r="L787" s="37" t="s">
        <v>35</v>
      </c>
      <c r="M787" s="26" t="s">
        <v>1709</v>
      </c>
      <c r="N787" s="32"/>
      <c r="O787" s="37" t="s">
        <v>1208</v>
      </c>
      <c r="P787" s="65"/>
      <c r="Q787" s="79" t="s">
        <v>1249</v>
      </c>
      <c r="R787" s="83">
        <v>777</v>
      </c>
    </row>
    <row r="788" spans="1:18" x14ac:dyDescent="0.25">
      <c r="A788" s="44" t="s">
        <v>640</v>
      </c>
      <c r="B788" s="30" t="s">
        <v>1121</v>
      </c>
      <c r="C788" s="37" t="s">
        <v>1195</v>
      </c>
      <c r="D788" s="31">
        <f>ROUND(Tabla13[[#This Row],[CANTIDAD TOTAL]]/4,0)</f>
        <v>4</v>
      </c>
      <c r="E788" s="31">
        <f>ROUND(Tabla13[[#This Row],[CANTIDAD TOTAL]]/4,0)</f>
        <v>4</v>
      </c>
      <c r="F788" s="31">
        <f>ROUND(Tabla13[[#This Row],[CANTIDAD TOTAL]]/4,0)</f>
        <v>4</v>
      </c>
      <c r="G788" s="31">
        <f>Tabla13[[#This Row],[CANTIDAD TOTAL]]-Tabla13[[#This Row],[PRIMER TRIMESTRE]]-Tabla13[[#This Row],[SEGUNDO TRIMESTRE]]-Tabla13[[#This Row],[TERCER TRIMESTRE]]</f>
        <v>3</v>
      </c>
      <c r="H788" s="31">
        <v>15</v>
      </c>
      <c r="I788" s="32">
        <v>22011</v>
      </c>
      <c r="J788" s="32">
        <f>Tabla13[[#This Row],[CANTIDAD TOTAL]]*Tabla13[[#This Row],[PRECIO UNITARIO ESTIMADO]]</f>
        <v>330165</v>
      </c>
      <c r="K788" s="40"/>
      <c r="L788" s="37" t="s">
        <v>35</v>
      </c>
      <c r="M788" s="26" t="s">
        <v>1709</v>
      </c>
      <c r="N788" s="32"/>
      <c r="O788" s="37" t="s">
        <v>1208</v>
      </c>
      <c r="P788" s="65"/>
      <c r="Q788" s="79" t="s">
        <v>1249</v>
      </c>
      <c r="R788" s="83">
        <v>778</v>
      </c>
    </row>
    <row r="789" spans="1:18" x14ac:dyDescent="0.25">
      <c r="A789" s="44" t="s">
        <v>640</v>
      </c>
      <c r="B789" s="30" t="s">
        <v>1122</v>
      </c>
      <c r="C789" s="37" t="s">
        <v>24</v>
      </c>
      <c r="D789" s="31">
        <f>ROUND(Tabla13[[#This Row],[CANTIDAD TOTAL]]/4,0)</f>
        <v>5</v>
      </c>
      <c r="E789" s="31">
        <f>ROUND(Tabla13[[#This Row],[CANTIDAD TOTAL]]/4,0)</f>
        <v>5</v>
      </c>
      <c r="F789" s="31">
        <f>ROUND(Tabla13[[#This Row],[CANTIDAD TOTAL]]/4,0)</f>
        <v>5</v>
      </c>
      <c r="G789" s="31">
        <f>Tabla13[[#This Row],[CANTIDAD TOTAL]]-Tabla13[[#This Row],[PRIMER TRIMESTRE]]-Tabla13[[#This Row],[SEGUNDO TRIMESTRE]]-Tabla13[[#This Row],[TERCER TRIMESTRE]]</f>
        <v>5</v>
      </c>
      <c r="H789" s="31">
        <v>20</v>
      </c>
      <c r="I789" s="32">
        <v>12058</v>
      </c>
      <c r="J789" s="32">
        <f>Tabla13[[#This Row],[CANTIDAD TOTAL]]*Tabla13[[#This Row],[PRECIO UNITARIO ESTIMADO]]</f>
        <v>241160</v>
      </c>
      <c r="K789" s="40"/>
      <c r="L789" s="37" t="s">
        <v>35</v>
      </c>
      <c r="M789" s="26" t="s">
        <v>1709</v>
      </c>
      <c r="N789" s="32"/>
      <c r="O789" s="37" t="s">
        <v>1208</v>
      </c>
      <c r="P789" s="65"/>
      <c r="Q789" s="79" t="s">
        <v>1249</v>
      </c>
      <c r="R789" s="83">
        <v>779</v>
      </c>
    </row>
    <row r="790" spans="1:18" x14ac:dyDescent="0.25">
      <c r="A790" s="44" t="s">
        <v>640</v>
      </c>
      <c r="B790" s="30" t="s">
        <v>1123</v>
      </c>
      <c r="C790" s="37" t="s">
        <v>24</v>
      </c>
      <c r="D790" s="31">
        <f>ROUND(Tabla13[[#This Row],[CANTIDAD TOTAL]]/4,0)</f>
        <v>68</v>
      </c>
      <c r="E790" s="31">
        <f>ROUND(Tabla13[[#This Row],[CANTIDAD TOTAL]]/4,0)</f>
        <v>68</v>
      </c>
      <c r="F790" s="31">
        <f>ROUND(Tabla13[[#This Row],[CANTIDAD TOTAL]]/4,0)</f>
        <v>68</v>
      </c>
      <c r="G790" s="31">
        <f>Tabla13[[#This Row],[CANTIDAD TOTAL]]-Tabla13[[#This Row],[PRIMER TRIMESTRE]]-Tabla13[[#This Row],[SEGUNDO TRIMESTRE]]-Tabla13[[#This Row],[TERCER TRIMESTRE]]</f>
        <v>66</v>
      </c>
      <c r="H790" s="31">
        <v>270</v>
      </c>
      <c r="I790" s="32">
        <v>4250</v>
      </c>
      <c r="J790" s="32">
        <f>Tabla13[[#This Row],[CANTIDAD TOTAL]]*Tabla13[[#This Row],[PRECIO UNITARIO ESTIMADO]]</f>
        <v>1147500</v>
      </c>
      <c r="K790" s="40"/>
      <c r="L790" s="37" t="s">
        <v>35</v>
      </c>
      <c r="M790" s="26" t="s">
        <v>1709</v>
      </c>
      <c r="N790" s="32"/>
      <c r="O790" s="37" t="s">
        <v>1208</v>
      </c>
      <c r="P790" s="65"/>
      <c r="Q790" s="79" t="s">
        <v>1249</v>
      </c>
      <c r="R790" s="83">
        <v>780</v>
      </c>
    </row>
    <row r="791" spans="1:18" x14ac:dyDescent="0.25">
      <c r="A791" s="44" t="s">
        <v>640</v>
      </c>
      <c r="B791" s="30" t="s">
        <v>1124</v>
      </c>
      <c r="C791" s="37" t="s">
        <v>24</v>
      </c>
      <c r="D791" s="31">
        <f>ROUND(Tabla13[[#This Row],[CANTIDAD TOTAL]]/4,0)</f>
        <v>6</v>
      </c>
      <c r="E791" s="31">
        <f>ROUND(Tabla13[[#This Row],[CANTIDAD TOTAL]]/4,0)</f>
        <v>6</v>
      </c>
      <c r="F791" s="31">
        <f>ROUND(Tabla13[[#This Row],[CANTIDAD TOTAL]]/4,0)</f>
        <v>6</v>
      </c>
      <c r="G791" s="31">
        <f>Tabla13[[#This Row],[CANTIDAD TOTAL]]-Tabla13[[#This Row],[PRIMER TRIMESTRE]]-Tabla13[[#This Row],[SEGUNDO TRIMESTRE]]-Tabla13[[#This Row],[TERCER TRIMESTRE]]</f>
        <v>7</v>
      </c>
      <c r="H791" s="31">
        <v>25</v>
      </c>
      <c r="I791" s="32">
        <v>4250</v>
      </c>
      <c r="J791" s="32">
        <f>Tabla13[[#This Row],[CANTIDAD TOTAL]]*Tabla13[[#This Row],[PRECIO UNITARIO ESTIMADO]]</f>
        <v>106250</v>
      </c>
      <c r="K791" s="40"/>
      <c r="L791" s="37" t="s">
        <v>35</v>
      </c>
      <c r="M791" s="26" t="s">
        <v>1709</v>
      </c>
      <c r="N791" s="32"/>
      <c r="O791" s="37" t="s">
        <v>1208</v>
      </c>
      <c r="P791" s="65"/>
      <c r="Q791" s="79" t="s">
        <v>1249</v>
      </c>
      <c r="R791" s="83">
        <v>781</v>
      </c>
    </row>
    <row r="792" spans="1:18" x14ac:dyDescent="0.25">
      <c r="A792" s="44" t="s">
        <v>640</v>
      </c>
      <c r="B792" s="30" t="s">
        <v>1125</v>
      </c>
      <c r="C792" s="37" t="s">
        <v>24</v>
      </c>
      <c r="D792" s="31">
        <f>ROUND(Tabla13[[#This Row],[CANTIDAD TOTAL]]/4,0)</f>
        <v>15</v>
      </c>
      <c r="E792" s="31">
        <f>ROUND(Tabla13[[#This Row],[CANTIDAD TOTAL]]/4,0)</f>
        <v>15</v>
      </c>
      <c r="F792" s="31">
        <f>ROUND(Tabla13[[#This Row],[CANTIDAD TOTAL]]/4,0)</f>
        <v>15</v>
      </c>
      <c r="G792" s="31">
        <f>Tabla13[[#This Row],[CANTIDAD TOTAL]]-Tabla13[[#This Row],[PRIMER TRIMESTRE]]-Tabla13[[#This Row],[SEGUNDO TRIMESTRE]]-Tabla13[[#This Row],[TERCER TRIMESTRE]]</f>
        <v>15</v>
      </c>
      <c r="H792" s="31">
        <v>60</v>
      </c>
      <c r="I792" s="32">
        <v>3906</v>
      </c>
      <c r="J792" s="32">
        <f>Tabla13[[#This Row],[CANTIDAD TOTAL]]*Tabla13[[#This Row],[PRECIO UNITARIO ESTIMADO]]</f>
        <v>234360</v>
      </c>
      <c r="K792" s="40"/>
      <c r="L792" s="37" t="s">
        <v>35</v>
      </c>
      <c r="M792" s="26" t="s">
        <v>1709</v>
      </c>
      <c r="N792" s="32"/>
      <c r="O792" s="37" t="s">
        <v>1208</v>
      </c>
      <c r="P792" s="65"/>
      <c r="Q792" s="79" t="s">
        <v>1249</v>
      </c>
      <c r="R792" s="83">
        <v>782</v>
      </c>
    </row>
    <row r="793" spans="1:18" x14ac:dyDescent="0.25">
      <c r="A793" s="34" t="s">
        <v>387</v>
      </c>
      <c r="B793" s="26" t="s">
        <v>389</v>
      </c>
      <c r="C793" s="36" t="s">
        <v>24</v>
      </c>
      <c r="D793" s="26">
        <f>ROUND(Tabla13[[#This Row],[CANTIDAD TOTAL]]/4,0)</f>
        <v>1</v>
      </c>
      <c r="E793" s="26">
        <v>0</v>
      </c>
      <c r="F793" s="26">
        <f>ROUND(Tabla13[[#This Row],[CANTIDAD TOTAL]]/4,0)</f>
        <v>1</v>
      </c>
      <c r="G793" s="26">
        <f>Tabla13[[#This Row],[CANTIDAD TOTAL]]-Tabla13[[#This Row],[PRIMER TRIMESTRE]]-Tabla13[[#This Row],[SEGUNDO TRIMESTRE]]-Tabla13[[#This Row],[TERCER TRIMESTRE]]</f>
        <v>0</v>
      </c>
      <c r="H793" s="26">
        <v>2</v>
      </c>
      <c r="I793" s="27">
        <v>154.99</v>
      </c>
      <c r="J793" s="27">
        <f>Tabla13[[#This Row],[CANTIDAD TOTAL]]*Tabla13[[#This Row],[PRECIO UNITARIO ESTIMADO]]</f>
        <v>309.98</v>
      </c>
      <c r="K793" s="34"/>
      <c r="L793" s="36" t="s">
        <v>42</v>
      </c>
      <c r="M793" s="26" t="s">
        <v>1709</v>
      </c>
      <c r="N793" s="26"/>
      <c r="O793" s="36" t="s">
        <v>1205</v>
      </c>
      <c r="P793" s="65"/>
      <c r="Q793" s="79" t="s">
        <v>1250</v>
      </c>
      <c r="R793" s="83">
        <v>783</v>
      </c>
    </row>
    <row r="794" spans="1:18" x14ac:dyDescent="0.25">
      <c r="A794" s="44" t="s">
        <v>387</v>
      </c>
      <c r="B794" s="45" t="s">
        <v>1168</v>
      </c>
      <c r="C794" s="46" t="s">
        <v>24</v>
      </c>
      <c r="D794" s="47">
        <v>1</v>
      </c>
      <c r="E794" s="47">
        <v>0</v>
      </c>
      <c r="F794" s="47">
        <v>0</v>
      </c>
      <c r="G794" s="47">
        <v>0</v>
      </c>
      <c r="H794" s="47">
        <v>1</v>
      </c>
      <c r="I794" s="48">
        <v>50000</v>
      </c>
      <c r="J794" s="48">
        <v>50000</v>
      </c>
      <c r="K794" s="49"/>
      <c r="L794" s="36" t="s">
        <v>42</v>
      </c>
      <c r="M794" s="26" t="s">
        <v>1709</v>
      </c>
      <c r="N794" s="48"/>
      <c r="O794" s="37" t="s">
        <v>1205</v>
      </c>
      <c r="P794" s="65"/>
      <c r="Q794" s="79" t="s">
        <v>1250</v>
      </c>
      <c r="R794" s="83">
        <v>784</v>
      </c>
    </row>
    <row r="795" spans="1:18" x14ac:dyDescent="0.25">
      <c r="A795" s="44" t="s">
        <v>660</v>
      </c>
      <c r="B795" s="30" t="s">
        <v>1098</v>
      </c>
      <c r="C795" s="37" t="s">
        <v>24</v>
      </c>
      <c r="D795" s="31">
        <f>ROUND(Tabla13[[#This Row],[CANTIDAD TOTAL]]/4,0)</f>
        <v>8</v>
      </c>
      <c r="E795" s="31">
        <f>ROUND(Tabla13[[#This Row],[CANTIDAD TOTAL]]/4,0)</f>
        <v>8</v>
      </c>
      <c r="F795" s="31">
        <f>ROUND(Tabla13[[#This Row],[CANTIDAD TOTAL]]/4,0)</f>
        <v>8</v>
      </c>
      <c r="G795" s="31">
        <f>Tabla13[[#This Row],[CANTIDAD TOTAL]]-Tabla13[[#This Row],[PRIMER TRIMESTRE]]-Tabla13[[#This Row],[SEGUNDO TRIMESTRE]]-Tabla13[[#This Row],[TERCER TRIMESTRE]]</f>
        <v>6</v>
      </c>
      <c r="H795" s="31">
        <v>30</v>
      </c>
      <c r="I795" s="32">
        <v>1753378.0868965518</v>
      </c>
      <c r="J795" s="32">
        <f>Tabla13[[#This Row],[CANTIDAD TOTAL]]*Tabla13[[#This Row],[PRECIO UNITARIO ESTIMADO]]</f>
        <v>52601342.606896549</v>
      </c>
      <c r="K795" s="40"/>
      <c r="L795" s="37"/>
      <c r="M795" s="26" t="s">
        <v>1709</v>
      </c>
      <c r="N795" s="32"/>
      <c r="O795" s="37" t="s">
        <v>1213</v>
      </c>
      <c r="P795" s="65" t="s">
        <v>1206</v>
      </c>
      <c r="Q795" s="79" t="s">
        <v>1229</v>
      </c>
      <c r="R795" s="83">
        <v>785</v>
      </c>
    </row>
    <row r="796" spans="1:18" x14ac:dyDescent="0.25">
      <c r="A796" s="44" t="s">
        <v>660</v>
      </c>
      <c r="B796" s="30" t="s">
        <v>1099</v>
      </c>
      <c r="C796" s="37" t="s">
        <v>24</v>
      </c>
      <c r="D796" s="31">
        <f>ROUND(Tabla13[[#This Row],[CANTIDAD TOTAL]]/4,0)</f>
        <v>8</v>
      </c>
      <c r="E796" s="31">
        <f>ROUND(Tabla13[[#This Row],[CANTIDAD TOTAL]]/4,0)</f>
        <v>8</v>
      </c>
      <c r="F796" s="31">
        <f>ROUND(Tabla13[[#This Row],[CANTIDAD TOTAL]]/4,0)</f>
        <v>8</v>
      </c>
      <c r="G796" s="31">
        <f>Tabla13[[#This Row],[CANTIDAD TOTAL]]-Tabla13[[#This Row],[PRIMER TRIMESTRE]]-Tabla13[[#This Row],[SEGUNDO TRIMESTRE]]-Tabla13[[#This Row],[TERCER TRIMESTRE]]</f>
        <v>6</v>
      </c>
      <c r="H796" s="31">
        <v>30</v>
      </c>
      <c r="I796" s="32">
        <v>350000</v>
      </c>
      <c r="J796" s="32">
        <f>Tabla13[[#This Row],[CANTIDAD TOTAL]]*Tabla13[[#This Row],[PRECIO UNITARIO ESTIMADO]]</f>
        <v>10500000</v>
      </c>
      <c r="K796" s="40"/>
      <c r="L796" s="37"/>
      <c r="M796" s="26" t="s">
        <v>1709</v>
      </c>
      <c r="N796" s="32"/>
      <c r="O796" s="37" t="s">
        <v>1213</v>
      </c>
      <c r="P796" s="65" t="s">
        <v>1206</v>
      </c>
      <c r="Q796" s="79" t="s">
        <v>1229</v>
      </c>
      <c r="R796" s="83">
        <v>786</v>
      </c>
    </row>
    <row r="797" spans="1:18" x14ac:dyDescent="0.25">
      <c r="A797" s="44" t="s">
        <v>660</v>
      </c>
      <c r="B797" s="30" t="s">
        <v>1101</v>
      </c>
      <c r="C797" s="37" t="s">
        <v>24</v>
      </c>
      <c r="D797" s="31">
        <v>1</v>
      </c>
      <c r="E797" s="31">
        <f>ROUND(Tabla13[[#This Row],[CANTIDAD TOTAL]]/4,0)</f>
        <v>0</v>
      </c>
      <c r="F797" s="31">
        <f>ROUND(Tabla13[[#This Row],[CANTIDAD TOTAL]]/4,0)</f>
        <v>0</v>
      </c>
      <c r="G797" s="31">
        <f>Tabla13[[#This Row],[CANTIDAD TOTAL]]-Tabla13[[#This Row],[PRIMER TRIMESTRE]]-Tabla13[[#This Row],[SEGUNDO TRIMESTRE]]-Tabla13[[#This Row],[TERCER TRIMESTRE]]</f>
        <v>0</v>
      </c>
      <c r="H797" s="31">
        <v>1</v>
      </c>
      <c r="I797" s="32">
        <v>1000000</v>
      </c>
      <c r="J797" s="32">
        <f>Tabla13[[#This Row],[CANTIDAD TOTAL]]*Tabla13[[#This Row],[PRECIO UNITARIO ESTIMADO]]</f>
        <v>1000000</v>
      </c>
      <c r="K797" s="40"/>
      <c r="L797" s="37"/>
      <c r="M797" s="26" t="s">
        <v>1709</v>
      </c>
      <c r="N797" s="32"/>
      <c r="O797" s="37" t="s">
        <v>1213</v>
      </c>
      <c r="P797" s="65" t="s">
        <v>1206</v>
      </c>
      <c r="Q797" s="79" t="s">
        <v>1229</v>
      </c>
      <c r="R797" s="83">
        <v>787</v>
      </c>
    </row>
    <row r="798" spans="1:18" x14ac:dyDescent="0.25">
      <c r="A798" s="44" t="s">
        <v>660</v>
      </c>
      <c r="B798" s="30" t="s">
        <v>1100</v>
      </c>
      <c r="C798" s="37" t="s">
        <v>24</v>
      </c>
      <c r="D798" s="31">
        <f>ROUND(Tabla13[[#This Row],[CANTIDAD TOTAL]]/4,0)</f>
        <v>1</v>
      </c>
      <c r="E798" s="31">
        <f>ROUND(Tabla13[[#This Row],[CANTIDAD TOTAL]]/4,0)</f>
        <v>1</v>
      </c>
      <c r="F798" s="31">
        <f>ROUND(Tabla13[[#This Row],[CANTIDAD TOTAL]]/4,0)</f>
        <v>1</v>
      </c>
      <c r="G798" s="31">
        <f>Tabla13[[#This Row],[CANTIDAD TOTAL]]-Tabla13[[#This Row],[PRIMER TRIMESTRE]]-Tabla13[[#This Row],[SEGUNDO TRIMESTRE]]-Tabla13[[#This Row],[TERCER TRIMESTRE]]</f>
        <v>1</v>
      </c>
      <c r="H798" s="31">
        <v>4</v>
      </c>
      <c r="I798" s="32">
        <v>1225000</v>
      </c>
      <c r="J798" s="32">
        <f>Tabla13[[#This Row],[CANTIDAD TOTAL]]*Tabla13[[#This Row],[PRECIO UNITARIO ESTIMADO]]</f>
        <v>4900000</v>
      </c>
      <c r="K798" s="40"/>
      <c r="L798" s="37"/>
      <c r="M798" s="26" t="s">
        <v>1709</v>
      </c>
      <c r="N798" s="32"/>
      <c r="O798" s="37" t="s">
        <v>1213</v>
      </c>
      <c r="P798" s="65" t="s">
        <v>1206</v>
      </c>
      <c r="Q798" s="79" t="s">
        <v>1229</v>
      </c>
      <c r="R798" s="83">
        <v>788</v>
      </c>
    </row>
    <row r="799" spans="1:18" x14ac:dyDescent="0.25">
      <c r="A799" s="44" t="s">
        <v>660</v>
      </c>
      <c r="B799" s="30" t="s">
        <v>1102</v>
      </c>
      <c r="C799" s="37" t="s">
        <v>24</v>
      </c>
      <c r="D799" s="31">
        <v>1</v>
      </c>
      <c r="E799" s="31">
        <f>ROUND(Tabla13[[#This Row],[CANTIDAD TOTAL]]/4,0)</f>
        <v>0</v>
      </c>
      <c r="F799" s="31">
        <f>ROUND(Tabla13[[#This Row],[CANTIDAD TOTAL]]/4,0)</f>
        <v>0</v>
      </c>
      <c r="G799" s="31">
        <f>Tabla13[[#This Row],[CANTIDAD TOTAL]]-Tabla13[[#This Row],[PRIMER TRIMESTRE]]-Tabla13[[#This Row],[SEGUNDO TRIMESTRE]]-Tabla13[[#This Row],[TERCER TRIMESTRE]]</f>
        <v>0</v>
      </c>
      <c r="H799" s="31">
        <v>1</v>
      </c>
      <c r="I799" s="32">
        <v>615250</v>
      </c>
      <c r="J799" s="32">
        <f>Tabla13[[#This Row],[CANTIDAD TOTAL]]*Tabla13[[#This Row],[PRECIO UNITARIO ESTIMADO]]</f>
        <v>615250</v>
      </c>
      <c r="K799" s="40"/>
      <c r="L799" s="37"/>
      <c r="M799" s="26" t="s">
        <v>1709</v>
      </c>
      <c r="N799" s="32"/>
      <c r="O799" s="37" t="s">
        <v>1213</v>
      </c>
      <c r="P799" s="65" t="s">
        <v>1206</v>
      </c>
      <c r="Q799" s="79" t="s">
        <v>1229</v>
      </c>
      <c r="R799" s="83">
        <v>789</v>
      </c>
    </row>
    <row r="800" spans="1:18" x14ac:dyDescent="0.25">
      <c r="A800" s="44" t="s">
        <v>660</v>
      </c>
      <c r="B800" s="30" t="s">
        <v>1103</v>
      </c>
      <c r="C800" s="37" t="s">
        <v>24</v>
      </c>
      <c r="D800" s="31">
        <v>1</v>
      </c>
      <c r="E800" s="31">
        <f>ROUND(Tabla13[[#This Row],[CANTIDAD TOTAL]]/4,0)</f>
        <v>0</v>
      </c>
      <c r="F800" s="31">
        <f>ROUND(Tabla13[[#This Row],[CANTIDAD TOTAL]]/4,0)</f>
        <v>0</v>
      </c>
      <c r="G800" s="31">
        <f>Tabla13[[#This Row],[CANTIDAD TOTAL]]-Tabla13[[#This Row],[PRIMER TRIMESTRE]]-Tabla13[[#This Row],[SEGUNDO TRIMESTRE]]-Tabla13[[#This Row],[TERCER TRIMESTRE]]</f>
        <v>0</v>
      </c>
      <c r="H800" s="31">
        <v>1</v>
      </c>
      <c r="I800" s="32">
        <v>95000</v>
      </c>
      <c r="J800" s="32">
        <f>Tabla13[[#This Row],[CANTIDAD TOTAL]]*Tabla13[[#This Row],[PRECIO UNITARIO ESTIMADO]]</f>
        <v>95000</v>
      </c>
      <c r="K800" s="40"/>
      <c r="L800" s="37"/>
      <c r="M800" s="26" t="s">
        <v>1709</v>
      </c>
      <c r="N800" s="32"/>
      <c r="O800" s="37" t="s">
        <v>1213</v>
      </c>
      <c r="P800" s="65" t="s">
        <v>1206</v>
      </c>
      <c r="Q800" s="79" t="s">
        <v>1229</v>
      </c>
      <c r="R800" s="83">
        <v>790</v>
      </c>
    </row>
    <row r="801" spans="1:18" x14ac:dyDescent="0.25">
      <c r="A801" s="44" t="s">
        <v>660</v>
      </c>
      <c r="B801" s="30" t="s">
        <v>1104</v>
      </c>
      <c r="C801" s="37" t="s">
        <v>24</v>
      </c>
      <c r="D801" s="31">
        <f>ROUND(Tabla13[[#This Row],[CANTIDAD TOTAL]]/4,0)</f>
        <v>6</v>
      </c>
      <c r="E801" s="31">
        <f>ROUND(Tabla13[[#This Row],[CANTIDAD TOTAL]]/4,0)</f>
        <v>6</v>
      </c>
      <c r="F801" s="31">
        <f>ROUND(Tabla13[[#This Row],[CANTIDAD TOTAL]]/4,0)</f>
        <v>6</v>
      </c>
      <c r="G801" s="31">
        <f>Tabla13[[#This Row],[CANTIDAD TOTAL]]-Tabla13[[#This Row],[PRIMER TRIMESTRE]]-Tabla13[[#This Row],[SEGUNDO TRIMESTRE]]-Tabla13[[#This Row],[TERCER TRIMESTRE]]</f>
        <v>7</v>
      </c>
      <c r="H801" s="31">
        <v>25</v>
      </c>
      <c r="I801" s="32">
        <v>25000</v>
      </c>
      <c r="J801" s="32">
        <f>Tabla13[[#This Row],[CANTIDAD TOTAL]]*Tabla13[[#This Row],[PRECIO UNITARIO ESTIMADO]]</f>
        <v>625000</v>
      </c>
      <c r="K801" s="40"/>
      <c r="L801" s="37"/>
      <c r="M801" s="26" t="s">
        <v>1709</v>
      </c>
      <c r="N801" s="32"/>
      <c r="O801" s="37" t="s">
        <v>1213</v>
      </c>
      <c r="P801" s="65" t="s">
        <v>1206</v>
      </c>
      <c r="Q801" s="79" t="s">
        <v>1229</v>
      </c>
      <c r="R801" s="83">
        <v>791</v>
      </c>
    </row>
    <row r="802" spans="1:18" x14ac:dyDescent="0.25">
      <c r="A802" s="44" t="s">
        <v>660</v>
      </c>
      <c r="B802" s="30" t="s">
        <v>1105</v>
      </c>
      <c r="C802" s="37" t="s">
        <v>24</v>
      </c>
      <c r="D802" s="31">
        <f>ROUND(Tabla13[[#This Row],[CANTIDAD TOTAL]]/4,0)</f>
        <v>38</v>
      </c>
      <c r="E802" s="31">
        <f>ROUND(Tabla13[[#This Row],[CANTIDAD TOTAL]]/4,0)</f>
        <v>38</v>
      </c>
      <c r="F802" s="31">
        <f>ROUND(Tabla13[[#This Row],[CANTIDAD TOTAL]]/4,0)</f>
        <v>38</v>
      </c>
      <c r="G802" s="31">
        <f>Tabla13[[#This Row],[CANTIDAD TOTAL]]-Tabla13[[#This Row],[PRIMER TRIMESTRE]]-Tabla13[[#This Row],[SEGUNDO TRIMESTRE]]-Tabla13[[#This Row],[TERCER TRIMESTRE]]</f>
        <v>36</v>
      </c>
      <c r="H802" s="31">
        <v>150</v>
      </c>
      <c r="I802" s="32">
        <v>1500</v>
      </c>
      <c r="J802" s="32">
        <f>Tabla13[[#This Row],[CANTIDAD TOTAL]]*Tabla13[[#This Row],[PRECIO UNITARIO ESTIMADO]]</f>
        <v>225000</v>
      </c>
      <c r="K802" s="40"/>
      <c r="L802" s="37"/>
      <c r="M802" s="26" t="s">
        <v>1709</v>
      </c>
      <c r="N802" s="32"/>
      <c r="O802" s="37" t="s">
        <v>1213</v>
      </c>
      <c r="P802" s="65" t="s">
        <v>1206</v>
      </c>
      <c r="Q802" s="79" t="s">
        <v>1229</v>
      </c>
      <c r="R802" s="83">
        <v>792</v>
      </c>
    </row>
    <row r="803" spans="1:18" x14ac:dyDescent="0.25">
      <c r="A803" s="44" t="s">
        <v>660</v>
      </c>
      <c r="B803" s="30" t="s">
        <v>1106</v>
      </c>
      <c r="C803" s="37" t="s">
        <v>24</v>
      </c>
      <c r="D803" s="31">
        <v>1</v>
      </c>
      <c r="E803" s="31">
        <f>ROUND(Tabla13[[#This Row],[CANTIDAD TOTAL]]/4,0)</f>
        <v>0</v>
      </c>
      <c r="F803" s="31">
        <f>ROUND(Tabla13[[#This Row],[CANTIDAD TOTAL]]/4,0)</f>
        <v>0</v>
      </c>
      <c r="G803" s="31">
        <f>Tabla13[[#This Row],[CANTIDAD TOTAL]]-Tabla13[[#This Row],[PRIMER TRIMESTRE]]-Tabla13[[#This Row],[SEGUNDO TRIMESTRE]]-Tabla13[[#This Row],[TERCER TRIMESTRE]]</f>
        <v>0</v>
      </c>
      <c r="H803" s="31">
        <v>1</v>
      </c>
      <c r="I803" s="32">
        <v>400000</v>
      </c>
      <c r="J803" s="32">
        <f>Tabla13[[#This Row],[CANTIDAD TOTAL]]*Tabla13[[#This Row],[PRECIO UNITARIO ESTIMADO]]</f>
        <v>400000</v>
      </c>
      <c r="K803" s="40"/>
      <c r="L803" s="37"/>
      <c r="M803" s="26" t="s">
        <v>1709</v>
      </c>
      <c r="N803" s="32"/>
      <c r="O803" s="37" t="s">
        <v>1213</v>
      </c>
      <c r="P803" s="65" t="s">
        <v>1206</v>
      </c>
      <c r="Q803" s="79" t="s">
        <v>1229</v>
      </c>
      <c r="R803" s="83">
        <v>793</v>
      </c>
    </row>
    <row r="804" spans="1:18" x14ac:dyDescent="0.25">
      <c r="A804" s="44" t="s">
        <v>660</v>
      </c>
      <c r="B804" s="30" t="s">
        <v>1107</v>
      </c>
      <c r="C804" s="37" t="s">
        <v>24</v>
      </c>
      <c r="D804" s="31">
        <v>1</v>
      </c>
      <c r="E804" s="31">
        <f>ROUND(Tabla13[[#This Row],[CANTIDAD TOTAL]]/4,0)</f>
        <v>0</v>
      </c>
      <c r="F804" s="31">
        <f>ROUND(Tabla13[[#This Row],[CANTIDAD TOTAL]]/4,0)</f>
        <v>0</v>
      </c>
      <c r="G804" s="31">
        <f>Tabla13[[#This Row],[CANTIDAD TOTAL]]-Tabla13[[#This Row],[PRIMER TRIMESTRE]]-Tabla13[[#This Row],[SEGUNDO TRIMESTRE]]-Tabla13[[#This Row],[TERCER TRIMESTRE]]</f>
        <v>0</v>
      </c>
      <c r="H804" s="31">
        <v>1</v>
      </c>
      <c r="I804" s="32">
        <v>56000</v>
      </c>
      <c r="J804" s="32">
        <f>Tabla13[[#This Row],[CANTIDAD TOTAL]]*Tabla13[[#This Row],[PRECIO UNITARIO ESTIMADO]]</f>
        <v>56000</v>
      </c>
      <c r="K804" s="40"/>
      <c r="L804" s="37"/>
      <c r="M804" s="26" t="s">
        <v>1709</v>
      </c>
      <c r="N804" s="32"/>
      <c r="O804" s="37" t="s">
        <v>1213</v>
      </c>
      <c r="P804" s="65" t="s">
        <v>1206</v>
      </c>
      <c r="Q804" s="79" t="s">
        <v>1229</v>
      </c>
      <c r="R804" s="83">
        <v>794</v>
      </c>
    </row>
    <row r="805" spans="1:18" x14ac:dyDescent="0.25">
      <c r="A805" s="34" t="s">
        <v>25</v>
      </c>
      <c r="B805" s="26" t="s">
        <v>26</v>
      </c>
      <c r="C805" s="36" t="s">
        <v>24</v>
      </c>
      <c r="D805" s="26">
        <f>ROUND(Tabla13[[#This Row],[CANTIDAD TOTAL]]/4,0)</f>
        <v>47</v>
      </c>
      <c r="E805" s="26">
        <f>ROUND(Tabla13[[#This Row],[CANTIDAD TOTAL]]/4,0)</f>
        <v>47</v>
      </c>
      <c r="F805" s="26">
        <f>ROUND(Tabla13[[#This Row],[CANTIDAD TOTAL]]/4,0)</f>
        <v>47</v>
      </c>
      <c r="G805" s="26">
        <f>Tabla13[[#This Row],[CANTIDAD TOTAL]]-Tabla13[[#This Row],[PRIMER TRIMESTRE]]-Tabla13[[#This Row],[SEGUNDO TRIMESTRE]]-Tabla13[[#This Row],[TERCER TRIMESTRE]]</f>
        <v>47</v>
      </c>
      <c r="H805" s="26">
        <v>188</v>
      </c>
      <c r="I805" s="27">
        <f>Tabla13[[#This Row],[COSTO TOTAL POR CÓDIGO DE CATÁLOGO DE BIENES Y SERVICIOS (CBS)]]/Tabla13[[#This Row],[CANTIDAD TOTAL]]</f>
        <v>17021.276595744679</v>
      </c>
      <c r="J805" s="27">
        <f>Tabla13[[#This Row],[CANTIDAD TOTAL]]*Tabla13[[#This Row],[PRECIO UNITARIO ESTIMADO]]</f>
        <v>3199999.9999999995</v>
      </c>
      <c r="K805" s="28">
        <v>3200000</v>
      </c>
      <c r="L805" s="36" t="s">
        <v>35</v>
      </c>
      <c r="M805" s="26" t="s">
        <v>1709</v>
      </c>
      <c r="N805" s="26"/>
      <c r="O805" s="36" t="s">
        <v>1213</v>
      </c>
      <c r="P805" s="65"/>
      <c r="Q805" s="79" t="s">
        <v>1226</v>
      </c>
      <c r="R805" s="83">
        <v>795</v>
      </c>
    </row>
    <row r="806" spans="1:18" x14ac:dyDescent="0.25">
      <c r="A806" s="34" t="s">
        <v>540</v>
      </c>
      <c r="B806" s="26" t="s">
        <v>541</v>
      </c>
      <c r="C806" s="36" t="s">
        <v>24</v>
      </c>
      <c r="D806" s="26">
        <v>0</v>
      </c>
      <c r="E806" s="26">
        <v>1400</v>
      </c>
      <c r="F806" s="26">
        <v>0</v>
      </c>
      <c r="G806" s="26">
        <v>0</v>
      </c>
      <c r="H806" s="26">
        <v>1400</v>
      </c>
      <c r="I806" s="27">
        <v>1000</v>
      </c>
      <c r="J806" s="27">
        <f>Tabla13[[#This Row],[CANTIDAD TOTAL]]*Tabla13[[#This Row],[PRECIO UNITARIO ESTIMADO]]</f>
        <v>1400000</v>
      </c>
      <c r="K806" s="34"/>
      <c r="L806" s="36" t="s">
        <v>35</v>
      </c>
      <c r="M806" s="26" t="s">
        <v>1709</v>
      </c>
      <c r="N806" s="26"/>
      <c r="O806" s="36" t="s">
        <v>1205</v>
      </c>
      <c r="P806" s="65"/>
      <c r="Q806" s="79" t="s">
        <v>1261</v>
      </c>
      <c r="R806" s="83">
        <v>796</v>
      </c>
    </row>
    <row r="807" spans="1:18" x14ac:dyDescent="0.25">
      <c r="A807" s="44" t="s">
        <v>690</v>
      </c>
      <c r="B807" s="45" t="s">
        <v>1153</v>
      </c>
      <c r="C807" s="46" t="s">
        <v>1154</v>
      </c>
      <c r="D807" s="47">
        <v>2</v>
      </c>
      <c r="E807" s="47">
        <v>3</v>
      </c>
      <c r="F807" s="47">
        <v>1</v>
      </c>
      <c r="G807" s="47">
        <v>0</v>
      </c>
      <c r="H807" s="47">
        <v>6</v>
      </c>
      <c r="I807" s="48">
        <v>60000</v>
      </c>
      <c r="J807" s="48">
        <v>360000</v>
      </c>
      <c r="K807" s="49"/>
      <c r="L807" s="46"/>
      <c r="M807" s="26" t="s">
        <v>1709</v>
      </c>
      <c r="N807" s="48"/>
      <c r="O807" s="37" t="s">
        <v>1213</v>
      </c>
      <c r="P807" s="65" t="s">
        <v>1206</v>
      </c>
      <c r="Q807" s="79" t="s">
        <v>1259</v>
      </c>
      <c r="R807" s="83">
        <v>797</v>
      </c>
    </row>
    <row r="808" spans="1:18" x14ac:dyDescent="0.25">
      <c r="A808" s="44" t="s">
        <v>690</v>
      </c>
      <c r="B808" s="45" t="s">
        <v>1155</v>
      </c>
      <c r="C808" s="46" t="s">
        <v>1154</v>
      </c>
      <c r="D808" s="47">
        <v>1</v>
      </c>
      <c r="E808" s="47">
        <v>3</v>
      </c>
      <c r="F808" s="47">
        <v>3</v>
      </c>
      <c r="G808" s="47">
        <v>2</v>
      </c>
      <c r="H808" s="47">
        <v>9</v>
      </c>
      <c r="I808" s="48">
        <v>90000</v>
      </c>
      <c r="J808" s="48">
        <v>810000</v>
      </c>
      <c r="K808" s="49"/>
      <c r="L808" s="46"/>
      <c r="M808" s="26" t="s">
        <v>1709</v>
      </c>
      <c r="N808" s="48"/>
      <c r="O808" s="37" t="s">
        <v>1213</v>
      </c>
      <c r="P808" s="65" t="s">
        <v>1206</v>
      </c>
      <c r="Q808" s="79" t="s">
        <v>1259</v>
      </c>
      <c r="R808" s="83">
        <v>798</v>
      </c>
    </row>
    <row r="809" spans="1:18" x14ac:dyDescent="0.25">
      <c r="A809" s="44" t="s">
        <v>690</v>
      </c>
      <c r="B809" s="45" t="s">
        <v>1156</v>
      </c>
      <c r="C809" s="46" t="s">
        <v>1154</v>
      </c>
      <c r="D809" s="47">
        <v>0</v>
      </c>
      <c r="E809" s="47">
        <v>3</v>
      </c>
      <c r="F809" s="47">
        <v>3</v>
      </c>
      <c r="G809" s="47">
        <v>2</v>
      </c>
      <c r="H809" s="47">
        <v>8</v>
      </c>
      <c r="I809" s="48">
        <v>60000</v>
      </c>
      <c r="J809" s="48">
        <v>480000</v>
      </c>
      <c r="K809" s="49"/>
      <c r="L809" s="46"/>
      <c r="M809" s="26" t="s">
        <v>1709</v>
      </c>
      <c r="N809" s="48"/>
      <c r="O809" s="37" t="s">
        <v>1213</v>
      </c>
      <c r="P809" s="65" t="s">
        <v>1206</v>
      </c>
      <c r="Q809" s="79" t="s">
        <v>1259</v>
      </c>
      <c r="R809" s="83">
        <v>799</v>
      </c>
    </row>
    <row r="810" spans="1:18" x14ac:dyDescent="0.25">
      <c r="A810" s="44" t="s">
        <v>690</v>
      </c>
      <c r="B810" s="45" t="s">
        <v>1157</v>
      </c>
      <c r="C810" s="46" t="s">
        <v>1154</v>
      </c>
      <c r="D810" s="47">
        <v>2</v>
      </c>
      <c r="E810" s="47">
        <v>3</v>
      </c>
      <c r="F810" s="47">
        <v>3</v>
      </c>
      <c r="G810" s="47">
        <v>2</v>
      </c>
      <c r="H810" s="47">
        <v>10</v>
      </c>
      <c r="I810" s="48">
        <v>60000</v>
      </c>
      <c r="J810" s="48">
        <v>600000</v>
      </c>
      <c r="K810" s="49"/>
      <c r="L810" s="46"/>
      <c r="M810" s="26" t="s">
        <v>1709</v>
      </c>
      <c r="N810" s="48"/>
      <c r="O810" s="37" t="s">
        <v>1213</v>
      </c>
      <c r="P810" s="65" t="s">
        <v>1206</v>
      </c>
      <c r="Q810" s="79" t="s">
        <v>1259</v>
      </c>
      <c r="R810" s="83">
        <v>800</v>
      </c>
    </row>
    <row r="811" spans="1:18" x14ac:dyDescent="0.25">
      <c r="A811" s="44" t="s">
        <v>690</v>
      </c>
      <c r="B811" s="45" t="s">
        <v>1158</v>
      </c>
      <c r="C811" s="46" t="s">
        <v>1154</v>
      </c>
      <c r="D811" s="47">
        <v>12</v>
      </c>
      <c r="E811" s="47">
        <v>12</v>
      </c>
      <c r="F811" s="47">
        <v>12</v>
      </c>
      <c r="G811" s="47">
        <v>12</v>
      </c>
      <c r="H811" s="47">
        <v>48</v>
      </c>
      <c r="I811" s="48">
        <v>5000</v>
      </c>
      <c r="J811" s="48">
        <v>240000</v>
      </c>
      <c r="K811" s="49"/>
      <c r="L811" s="46"/>
      <c r="M811" s="26" t="s">
        <v>1709</v>
      </c>
      <c r="N811" s="48"/>
      <c r="O811" s="37" t="s">
        <v>1213</v>
      </c>
      <c r="P811" s="65" t="s">
        <v>1206</v>
      </c>
      <c r="Q811" s="79" t="s">
        <v>1259</v>
      </c>
      <c r="R811" s="83">
        <v>801</v>
      </c>
    </row>
    <row r="812" spans="1:18" x14ac:dyDescent="0.25">
      <c r="A812" s="44" t="s">
        <v>690</v>
      </c>
      <c r="B812" s="45" t="s">
        <v>1159</v>
      </c>
      <c r="C812" s="46" t="s">
        <v>1154</v>
      </c>
      <c r="D812" s="47">
        <v>33</v>
      </c>
      <c r="E812" s="47">
        <v>33</v>
      </c>
      <c r="F812" s="47">
        <v>33</v>
      </c>
      <c r="G812" s="47">
        <v>0</v>
      </c>
      <c r="H812" s="47">
        <v>99</v>
      </c>
      <c r="I812" s="48">
        <v>15000</v>
      </c>
      <c r="J812" s="48">
        <v>1485000</v>
      </c>
      <c r="K812" s="49"/>
      <c r="L812" s="46"/>
      <c r="M812" s="26" t="s">
        <v>1709</v>
      </c>
      <c r="N812" s="48"/>
      <c r="O812" s="37" t="s">
        <v>1213</v>
      </c>
      <c r="P812" s="65" t="s">
        <v>1206</v>
      </c>
      <c r="Q812" s="79" t="s">
        <v>1259</v>
      </c>
      <c r="R812" s="83">
        <v>802</v>
      </c>
    </row>
    <row r="813" spans="1:18" x14ac:dyDescent="0.25">
      <c r="A813" s="44" t="s">
        <v>690</v>
      </c>
      <c r="B813" s="45" t="s">
        <v>1160</v>
      </c>
      <c r="C813" s="46" t="s">
        <v>1132</v>
      </c>
      <c r="D813" s="47">
        <v>1</v>
      </c>
      <c r="E813" s="47">
        <v>0</v>
      </c>
      <c r="F813" s="47">
        <v>0</v>
      </c>
      <c r="G813" s="47">
        <v>0</v>
      </c>
      <c r="H813" s="47">
        <v>1</v>
      </c>
      <c r="I813" s="48">
        <v>400000</v>
      </c>
      <c r="J813" s="48">
        <v>400000</v>
      </c>
      <c r="K813" s="49"/>
      <c r="L813" s="46"/>
      <c r="M813" s="26" t="s">
        <v>1709</v>
      </c>
      <c r="N813" s="48"/>
      <c r="O813" s="37" t="s">
        <v>1213</v>
      </c>
      <c r="P813" s="65" t="s">
        <v>1206</v>
      </c>
      <c r="Q813" s="79" t="s">
        <v>1259</v>
      </c>
      <c r="R813" s="83">
        <v>803</v>
      </c>
    </row>
    <row r="814" spans="1:18" x14ac:dyDescent="0.25">
      <c r="A814" s="44" t="s">
        <v>690</v>
      </c>
      <c r="B814" s="45" t="s">
        <v>1161</v>
      </c>
      <c r="C814" s="46" t="s">
        <v>1132</v>
      </c>
      <c r="D814" s="47">
        <v>180</v>
      </c>
      <c r="E814" s="47">
        <v>0</v>
      </c>
      <c r="F814" s="47">
        <v>0</v>
      </c>
      <c r="G814" s="47">
        <v>0</v>
      </c>
      <c r="H814" s="47">
        <v>180</v>
      </c>
      <c r="I814" s="48">
        <v>1575</v>
      </c>
      <c r="J814" s="48">
        <v>283500</v>
      </c>
      <c r="K814" s="49"/>
      <c r="L814" s="46"/>
      <c r="M814" s="26" t="s">
        <v>1709</v>
      </c>
      <c r="N814" s="48"/>
      <c r="O814" s="37" t="s">
        <v>1213</v>
      </c>
      <c r="P814" s="65" t="s">
        <v>1206</v>
      </c>
      <c r="Q814" s="79" t="s">
        <v>1259</v>
      </c>
      <c r="R814" s="83">
        <v>804</v>
      </c>
    </row>
    <row r="815" spans="1:18" x14ac:dyDescent="0.25">
      <c r="A815" s="44" t="s">
        <v>690</v>
      </c>
      <c r="B815" s="45" t="s">
        <v>1162</v>
      </c>
      <c r="C815" s="46" t="s">
        <v>1132</v>
      </c>
      <c r="D815" s="47">
        <v>100</v>
      </c>
      <c r="E815" s="47">
        <v>100</v>
      </c>
      <c r="F815" s="47">
        <v>100</v>
      </c>
      <c r="G815" s="47">
        <v>100</v>
      </c>
      <c r="H815" s="47">
        <v>400</v>
      </c>
      <c r="I815" s="48">
        <v>1575</v>
      </c>
      <c r="J815" s="48">
        <v>630000</v>
      </c>
      <c r="K815" s="49"/>
      <c r="L815" s="46"/>
      <c r="M815" s="26" t="s">
        <v>1709</v>
      </c>
      <c r="N815" s="48"/>
      <c r="O815" s="37" t="s">
        <v>1213</v>
      </c>
      <c r="P815" s="65" t="s">
        <v>1206</v>
      </c>
      <c r="Q815" s="79" t="s">
        <v>1259</v>
      </c>
      <c r="R815" s="83">
        <v>805</v>
      </c>
    </row>
    <row r="816" spans="1:18" x14ac:dyDescent="0.25">
      <c r="A816" s="44" t="s">
        <v>690</v>
      </c>
      <c r="B816" s="45" t="s">
        <v>1163</v>
      </c>
      <c r="C816" s="46" t="s">
        <v>1132</v>
      </c>
      <c r="D816" s="47">
        <v>1</v>
      </c>
      <c r="E816" s="47">
        <v>0</v>
      </c>
      <c r="F816" s="47">
        <v>0</v>
      </c>
      <c r="G816" s="47">
        <v>0</v>
      </c>
      <c r="H816" s="47">
        <v>1</v>
      </c>
      <c r="I816" s="48">
        <v>600000</v>
      </c>
      <c r="J816" s="48">
        <v>600000</v>
      </c>
      <c r="K816" s="49"/>
      <c r="L816" s="46"/>
      <c r="M816" s="26" t="s">
        <v>1709</v>
      </c>
      <c r="N816" s="48"/>
      <c r="O816" s="37" t="s">
        <v>1213</v>
      </c>
      <c r="P816" s="65" t="s">
        <v>1206</v>
      </c>
      <c r="Q816" s="79" t="s">
        <v>1259</v>
      </c>
      <c r="R816" s="83">
        <v>806</v>
      </c>
    </row>
    <row r="817" spans="1:18" x14ac:dyDescent="0.25">
      <c r="A817" s="44" t="s">
        <v>690</v>
      </c>
      <c r="B817" s="45" t="s">
        <v>1164</v>
      </c>
      <c r="C817" s="46" t="s">
        <v>24</v>
      </c>
      <c r="D817" s="47">
        <v>0</v>
      </c>
      <c r="E817" s="47">
        <v>50</v>
      </c>
      <c r="F817" s="47">
        <v>50</v>
      </c>
      <c r="G817" s="47">
        <v>75</v>
      </c>
      <c r="H817" s="47">
        <v>175</v>
      </c>
      <c r="I817" s="48">
        <v>4500</v>
      </c>
      <c r="J817" s="48">
        <v>787500</v>
      </c>
      <c r="K817" s="49"/>
      <c r="L817" s="46"/>
      <c r="M817" s="26" t="s">
        <v>1709</v>
      </c>
      <c r="N817" s="48"/>
      <c r="O817" s="37" t="s">
        <v>1213</v>
      </c>
      <c r="P817" s="65" t="s">
        <v>1206</v>
      </c>
      <c r="Q817" s="79" t="s">
        <v>1259</v>
      </c>
      <c r="R817" s="83">
        <v>807</v>
      </c>
    </row>
    <row r="818" spans="1:18" x14ac:dyDescent="0.25">
      <c r="A818" s="44" t="s">
        <v>690</v>
      </c>
      <c r="B818" s="45" t="s">
        <v>1165</v>
      </c>
      <c r="C818" s="46" t="s">
        <v>24</v>
      </c>
      <c r="D818" s="47">
        <v>50</v>
      </c>
      <c r="E818" s="47">
        <v>50</v>
      </c>
      <c r="F818" s="47">
        <v>50</v>
      </c>
      <c r="G818" s="47">
        <v>50</v>
      </c>
      <c r="H818" s="47">
        <v>200</v>
      </c>
      <c r="I818" s="48">
        <v>3600</v>
      </c>
      <c r="J818" s="48">
        <v>720000</v>
      </c>
      <c r="K818" s="49"/>
      <c r="L818" s="46"/>
      <c r="M818" s="26" t="s">
        <v>1709</v>
      </c>
      <c r="N818" s="48"/>
      <c r="O818" s="37" t="s">
        <v>1213</v>
      </c>
      <c r="P818" s="65" t="s">
        <v>1206</v>
      </c>
      <c r="Q818" s="79" t="s">
        <v>1259</v>
      </c>
      <c r="R818" s="83">
        <v>808</v>
      </c>
    </row>
    <row r="819" spans="1:18" x14ac:dyDescent="0.25">
      <c r="A819" s="44" t="s">
        <v>690</v>
      </c>
      <c r="B819" s="45" t="s">
        <v>1166</v>
      </c>
      <c r="C819" s="46" t="s">
        <v>1154</v>
      </c>
      <c r="D819" s="47">
        <v>1</v>
      </c>
      <c r="E819" s="47">
        <v>0</v>
      </c>
      <c r="F819" s="47">
        <v>0</v>
      </c>
      <c r="G819" s="47">
        <v>0</v>
      </c>
      <c r="H819" s="47">
        <v>1</v>
      </c>
      <c r="I819" s="48">
        <v>200000</v>
      </c>
      <c r="J819" s="48">
        <v>200000</v>
      </c>
      <c r="K819" s="49"/>
      <c r="L819" s="46"/>
      <c r="M819" s="26" t="s">
        <v>1709</v>
      </c>
      <c r="N819" s="48"/>
      <c r="O819" s="37" t="s">
        <v>1213</v>
      </c>
      <c r="P819" s="65" t="s">
        <v>1206</v>
      </c>
      <c r="Q819" s="79" t="s">
        <v>1259</v>
      </c>
      <c r="R819" s="83">
        <v>809</v>
      </c>
    </row>
    <row r="820" spans="1:18" x14ac:dyDescent="0.25">
      <c r="A820" s="44" t="s">
        <v>690</v>
      </c>
      <c r="B820" s="45" t="s">
        <v>1167</v>
      </c>
      <c r="C820" s="46" t="s">
        <v>24</v>
      </c>
      <c r="D820" s="47">
        <v>10</v>
      </c>
      <c r="E820" s="47">
        <v>0</v>
      </c>
      <c r="F820" s="47">
        <v>0</v>
      </c>
      <c r="G820" s="47">
        <v>0</v>
      </c>
      <c r="H820" s="47">
        <v>10</v>
      </c>
      <c r="I820" s="48">
        <v>189000</v>
      </c>
      <c r="J820" s="48">
        <v>1890000</v>
      </c>
      <c r="K820" s="49"/>
      <c r="L820" s="46"/>
      <c r="M820" s="26" t="s">
        <v>1709</v>
      </c>
      <c r="N820" s="48"/>
      <c r="O820" s="37" t="s">
        <v>1213</v>
      </c>
      <c r="P820" s="65" t="s">
        <v>1206</v>
      </c>
      <c r="Q820" s="79" t="s">
        <v>1259</v>
      </c>
      <c r="R820" s="83">
        <v>810</v>
      </c>
    </row>
    <row r="821" spans="1:18" x14ac:dyDescent="0.25">
      <c r="A821" s="44" t="s">
        <v>706</v>
      </c>
      <c r="B821" s="45" t="s">
        <v>1152</v>
      </c>
      <c r="C821" s="46" t="s">
        <v>24</v>
      </c>
      <c r="D821" s="47">
        <v>0</v>
      </c>
      <c r="E821" s="47">
        <v>0</v>
      </c>
      <c r="F821" s="47">
        <v>1</v>
      </c>
      <c r="G821" s="47">
        <v>0</v>
      </c>
      <c r="H821" s="47">
        <v>1</v>
      </c>
      <c r="I821" s="48">
        <v>100000</v>
      </c>
      <c r="J821" s="48">
        <v>100000</v>
      </c>
      <c r="K821" s="49"/>
      <c r="L821" s="46" t="s">
        <v>39</v>
      </c>
      <c r="M821" s="26" t="s">
        <v>1709</v>
      </c>
      <c r="N821" s="48"/>
      <c r="O821" s="37" t="s">
        <v>1205</v>
      </c>
      <c r="P821" s="65"/>
      <c r="Q821" s="79" t="s">
        <v>1258</v>
      </c>
      <c r="R821" s="83">
        <v>811</v>
      </c>
    </row>
    <row r="822" spans="1:18" x14ac:dyDescent="0.25">
      <c r="A822" s="44" t="s">
        <v>719</v>
      </c>
      <c r="B822" s="45" t="s">
        <v>1174</v>
      </c>
      <c r="C822" s="46" t="s">
        <v>24</v>
      </c>
      <c r="D822" s="47">
        <v>2</v>
      </c>
      <c r="E822" s="47">
        <v>0</v>
      </c>
      <c r="F822" s="47">
        <v>0</v>
      </c>
      <c r="G822" s="47">
        <v>0</v>
      </c>
      <c r="H822" s="47">
        <v>2</v>
      </c>
      <c r="I822" s="48">
        <v>67500</v>
      </c>
      <c r="J822" s="48">
        <v>135000</v>
      </c>
      <c r="K822" s="49"/>
      <c r="L822" s="46" t="s">
        <v>35</v>
      </c>
      <c r="M822" s="26" t="s">
        <v>1709</v>
      </c>
      <c r="N822" s="48"/>
      <c r="O822" s="37" t="s">
        <v>1213</v>
      </c>
      <c r="P822" s="65"/>
      <c r="Q822" s="79" t="s">
        <v>1264</v>
      </c>
      <c r="R822" s="83">
        <v>812</v>
      </c>
    </row>
    <row r="823" spans="1:18" x14ac:dyDescent="0.25">
      <c r="A823" s="44" t="s">
        <v>719</v>
      </c>
      <c r="B823" s="45" t="s">
        <v>1175</v>
      </c>
      <c r="C823" s="46" t="s">
        <v>24</v>
      </c>
      <c r="D823" s="47">
        <v>0</v>
      </c>
      <c r="E823" s="47">
        <v>2</v>
      </c>
      <c r="F823" s="47">
        <v>0</v>
      </c>
      <c r="G823" s="47">
        <v>0</v>
      </c>
      <c r="H823" s="47">
        <v>2</v>
      </c>
      <c r="I823" s="48">
        <v>28000</v>
      </c>
      <c r="J823" s="48">
        <v>56000</v>
      </c>
      <c r="K823" s="49"/>
      <c r="L823" s="46" t="s">
        <v>35</v>
      </c>
      <c r="M823" s="26" t="s">
        <v>1709</v>
      </c>
      <c r="N823" s="48"/>
      <c r="O823" s="37" t="s">
        <v>1213</v>
      </c>
      <c r="P823" s="65"/>
      <c r="Q823" s="79" t="s">
        <v>1264</v>
      </c>
      <c r="R823" s="83">
        <v>813</v>
      </c>
    </row>
    <row r="824" spans="1:18" s="43" customFormat="1" x14ac:dyDescent="0.25">
      <c r="A824" s="44" t="s">
        <v>719</v>
      </c>
      <c r="B824" s="45" t="s">
        <v>1176</v>
      </c>
      <c r="C824" s="46" t="s">
        <v>24</v>
      </c>
      <c r="D824" s="47">
        <v>0</v>
      </c>
      <c r="E824" s="47">
        <v>1</v>
      </c>
      <c r="F824" s="47">
        <v>1</v>
      </c>
      <c r="G824" s="47">
        <v>0</v>
      </c>
      <c r="H824" s="47">
        <v>2</v>
      </c>
      <c r="I824" s="48">
        <v>10000</v>
      </c>
      <c r="J824" s="48">
        <v>20000</v>
      </c>
      <c r="K824" s="49"/>
      <c r="L824" s="46" t="s">
        <v>35</v>
      </c>
      <c r="M824" s="26" t="s">
        <v>1709</v>
      </c>
      <c r="N824" s="48"/>
      <c r="O824" s="37" t="s">
        <v>1213</v>
      </c>
      <c r="P824" s="65"/>
      <c r="Q824" s="79" t="s">
        <v>1264</v>
      </c>
      <c r="R824" s="83">
        <v>814</v>
      </c>
    </row>
    <row r="825" spans="1:18" s="43" customFormat="1" x14ac:dyDescent="0.25">
      <c r="A825" s="44" t="s">
        <v>719</v>
      </c>
      <c r="B825" s="45" t="s">
        <v>1177</v>
      </c>
      <c r="C825" s="46" t="s">
        <v>24</v>
      </c>
      <c r="D825" s="47">
        <v>0</v>
      </c>
      <c r="E825" s="47">
        <v>2</v>
      </c>
      <c r="F825" s="47">
        <v>2</v>
      </c>
      <c r="G825" s="47">
        <v>2</v>
      </c>
      <c r="H825" s="47">
        <v>6</v>
      </c>
      <c r="I825" s="48">
        <v>10000</v>
      </c>
      <c r="J825" s="48">
        <v>60000</v>
      </c>
      <c r="K825" s="49"/>
      <c r="L825" s="46" t="s">
        <v>35</v>
      </c>
      <c r="M825" s="26" t="s">
        <v>1709</v>
      </c>
      <c r="N825" s="48"/>
      <c r="O825" s="37" t="s">
        <v>1213</v>
      </c>
      <c r="P825" s="65"/>
      <c r="Q825" s="79" t="s">
        <v>1264</v>
      </c>
      <c r="R825" s="83">
        <v>815</v>
      </c>
    </row>
    <row r="826" spans="1:18" s="43" customFormat="1" x14ac:dyDescent="0.25">
      <c r="A826" s="44" t="s">
        <v>719</v>
      </c>
      <c r="B826" s="45" t="s">
        <v>1178</v>
      </c>
      <c r="C826" s="46" t="s">
        <v>24</v>
      </c>
      <c r="D826" s="47">
        <v>0</v>
      </c>
      <c r="E826" s="47">
        <v>2</v>
      </c>
      <c r="F826" s="47">
        <v>1</v>
      </c>
      <c r="G826" s="47">
        <v>0</v>
      </c>
      <c r="H826" s="47">
        <v>3</v>
      </c>
      <c r="I826" s="48">
        <v>100000</v>
      </c>
      <c r="J826" s="48">
        <v>300000</v>
      </c>
      <c r="K826" s="49"/>
      <c r="L826" s="46" t="s">
        <v>35</v>
      </c>
      <c r="M826" s="26" t="s">
        <v>1709</v>
      </c>
      <c r="N826" s="48"/>
      <c r="O826" s="37" t="s">
        <v>1213</v>
      </c>
      <c r="P826" s="65"/>
      <c r="Q826" s="79" t="s">
        <v>1264</v>
      </c>
      <c r="R826" s="83">
        <v>816</v>
      </c>
    </row>
    <row r="827" spans="1:18" s="43" customFormat="1" x14ac:dyDescent="0.25">
      <c r="A827" s="44" t="s">
        <v>719</v>
      </c>
      <c r="B827" s="45" t="s">
        <v>1179</v>
      </c>
      <c r="C827" s="46" t="s">
        <v>24</v>
      </c>
      <c r="D827" s="47">
        <v>0</v>
      </c>
      <c r="E827" s="47">
        <v>3</v>
      </c>
      <c r="F827" s="47">
        <v>0</v>
      </c>
      <c r="G827" s="47">
        <v>0</v>
      </c>
      <c r="H827" s="47">
        <v>3</v>
      </c>
      <c r="I827" s="48">
        <v>67500</v>
      </c>
      <c r="J827" s="48">
        <v>202500</v>
      </c>
      <c r="K827" s="49"/>
      <c r="L827" s="46" t="s">
        <v>35</v>
      </c>
      <c r="M827" s="26" t="s">
        <v>1709</v>
      </c>
      <c r="N827" s="48"/>
      <c r="O827" s="37" t="s">
        <v>1213</v>
      </c>
      <c r="P827" s="65"/>
      <c r="Q827" s="79" t="s">
        <v>1264</v>
      </c>
      <c r="R827" s="83">
        <v>817</v>
      </c>
    </row>
    <row r="828" spans="1:18" x14ac:dyDescent="0.25">
      <c r="A828" s="34" t="s">
        <v>27</v>
      </c>
      <c r="B828" s="26" t="s">
        <v>30</v>
      </c>
      <c r="C828" s="36" t="s">
        <v>24</v>
      </c>
      <c r="D828" s="26">
        <f>ROUND(Tabla13[[#This Row],[CANTIDAD TOTAL]]/4,0)</f>
        <v>689</v>
      </c>
      <c r="E828" s="26">
        <f>ROUND(Tabla13[[#This Row],[CANTIDAD TOTAL]]/4,0)</f>
        <v>689</v>
      </c>
      <c r="F828" s="26">
        <f>ROUND(Tabla13[[#This Row],[CANTIDAD TOTAL]]/4,0)</f>
        <v>689</v>
      </c>
      <c r="G828" s="26">
        <f>Tabla13[[#This Row],[CANTIDAD TOTAL]]-Tabla13[[#This Row],[PRIMER TRIMESTRE]]-Tabla13[[#This Row],[SEGUNDO TRIMESTRE]]-Tabla13[[#This Row],[TERCER TRIMESTRE]]</f>
        <v>687</v>
      </c>
      <c r="H828" s="33">
        <v>2754</v>
      </c>
      <c r="I828" s="27">
        <v>142</v>
      </c>
      <c r="J828" s="27">
        <f>Tabla13[[#This Row],[CANTIDAD TOTAL]]*Tabla13[[#This Row],[PRECIO UNITARIO ESTIMADO]]</f>
        <v>391068</v>
      </c>
      <c r="K828" s="28"/>
      <c r="L828" s="36" t="s">
        <v>39</v>
      </c>
      <c r="M828" s="26" t="s">
        <v>1709</v>
      </c>
      <c r="N828" s="26"/>
      <c r="O828" s="36" t="s">
        <v>1213</v>
      </c>
      <c r="P828" s="65"/>
      <c r="Q828" s="79" t="s">
        <v>1243</v>
      </c>
      <c r="R828" s="83">
        <v>818</v>
      </c>
    </row>
    <row r="829" spans="1:18" x14ac:dyDescent="0.25">
      <c r="A829" s="34" t="s">
        <v>27</v>
      </c>
      <c r="B829" s="26" t="s">
        <v>33</v>
      </c>
      <c r="C829" s="36" t="s">
        <v>24</v>
      </c>
      <c r="D829" s="26">
        <f>ROUND(Tabla13[[#This Row],[CANTIDAD TOTAL]]/4,0)</f>
        <v>1654</v>
      </c>
      <c r="E829" s="26">
        <f>ROUND(Tabla13[[#This Row],[CANTIDAD TOTAL]]/4,0)</f>
        <v>1654</v>
      </c>
      <c r="F829" s="26">
        <f>ROUND(Tabla13[[#This Row],[CANTIDAD TOTAL]]/4,0)</f>
        <v>1654</v>
      </c>
      <c r="G829" s="26">
        <f>Tabla13[[#This Row],[CANTIDAD TOTAL]]-Tabla13[[#This Row],[PRIMER TRIMESTRE]]-Tabla13[[#This Row],[SEGUNDO TRIMESTRE]]-Tabla13[[#This Row],[TERCER TRIMESTRE]]</f>
        <v>1655</v>
      </c>
      <c r="H829" s="33">
        <v>6617</v>
      </c>
      <c r="I829" s="27">
        <v>39</v>
      </c>
      <c r="J829" s="27">
        <f>Tabla13[[#This Row],[CANTIDAD TOTAL]]*Tabla13[[#This Row],[PRECIO UNITARIO ESTIMADO]]</f>
        <v>258063</v>
      </c>
      <c r="K829" s="34"/>
      <c r="L829" s="36" t="s">
        <v>39</v>
      </c>
      <c r="M829" s="26" t="s">
        <v>1709</v>
      </c>
      <c r="N829" s="26"/>
      <c r="O829" s="36" t="s">
        <v>1213</v>
      </c>
      <c r="P829" s="65"/>
      <c r="Q829" s="79" t="s">
        <v>1243</v>
      </c>
      <c r="R829" s="83">
        <v>819</v>
      </c>
    </row>
    <row r="830" spans="1:18" x14ac:dyDescent="0.25">
      <c r="A830" s="34" t="s">
        <v>27</v>
      </c>
      <c r="B830" s="26" t="s">
        <v>36</v>
      </c>
      <c r="C830" s="36" t="s">
        <v>37</v>
      </c>
      <c r="D830" s="26">
        <f>ROUND(Tabla13[[#This Row],[CANTIDAD TOTAL]]/4,0)</f>
        <v>338</v>
      </c>
      <c r="E830" s="26">
        <f>ROUND(Tabla13[[#This Row],[CANTIDAD TOTAL]]/4,0)</f>
        <v>338</v>
      </c>
      <c r="F830" s="26">
        <f>ROUND(Tabla13[[#This Row],[CANTIDAD TOTAL]]/4,0)</f>
        <v>338</v>
      </c>
      <c r="G830" s="26">
        <f>Tabla13[[#This Row],[CANTIDAD TOTAL]]-Tabla13[[#This Row],[PRIMER TRIMESTRE]]-Tabla13[[#This Row],[SEGUNDO TRIMESTRE]]-Tabla13[[#This Row],[TERCER TRIMESTRE]]</f>
        <v>339</v>
      </c>
      <c r="H830" s="26">
        <v>1353</v>
      </c>
      <c r="I830" s="27">
        <v>132.46</v>
      </c>
      <c r="J830" s="27">
        <f>Tabla13[[#This Row],[CANTIDAD TOTAL]]*Tabla13[[#This Row],[PRECIO UNITARIO ESTIMADO]]</f>
        <v>179218.38</v>
      </c>
      <c r="K830" s="34"/>
      <c r="L830" s="36" t="s">
        <v>39</v>
      </c>
      <c r="M830" s="26" t="s">
        <v>1709</v>
      </c>
      <c r="N830" s="26"/>
      <c r="O830" s="36" t="s">
        <v>1213</v>
      </c>
      <c r="P830" s="65"/>
      <c r="Q830" s="79" t="s">
        <v>1243</v>
      </c>
      <c r="R830" s="83">
        <v>820</v>
      </c>
    </row>
    <row r="831" spans="1:18" hidden="1" x14ac:dyDescent="0.25">
      <c r="A831" s="85"/>
      <c r="B831" s="85" t="s">
        <v>1713</v>
      </c>
      <c r="C831" s="86" t="s">
        <v>1711</v>
      </c>
      <c r="D831" s="87">
        <v>47715</v>
      </c>
      <c r="E831" s="87">
        <v>47715</v>
      </c>
      <c r="F831" s="87">
        <v>47715</v>
      </c>
      <c r="G831" s="87">
        <v>47715</v>
      </c>
      <c r="H831" s="87">
        <f>SUM(Tabla13[[#This Row],[PRIMER TRIMESTRE]:[CUARTO TRIMESTRE]])</f>
        <v>190860</v>
      </c>
      <c r="I831" s="88">
        <v>2150</v>
      </c>
      <c r="J831" s="88">
        <f>Tabla13[[#This Row],[CANTIDAD TOTAL]]*Tabla13[[#This Row],[PRECIO UNITARIO ESTIMADO]]</f>
        <v>410349000</v>
      </c>
      <c r="K831" s="89">
        <f>SUM(J831:J841)</f>
        <v>998545529.32189655</v>
      </c>
      <c r="L831" s="86" t="s">
        <v>29</v>
      </c>
      <c r="M831" s="26" t="s">
        <v>1709</v>
      </c>
      <c r="N831" s="88"/>
      <c r="O831" s="86" t="s">
        <v>1208</v>
      </c>
      <c r="P831" s="90"/>
      <c r="Q831" s="90"/>
      <c r="R831" s="83"/>
    </row>
    <row r="832" spans="1:18" s="84" customFormat="1" hidden="1" x14ac:dyDescent="0.25">
      <c r="A832" s="85"/>
      <c r="B832" s="85" t="s">
        <v>1714</v>
      </c>
      <c r="C832" s="86" t="s">
        <v>1717</v>
      </c>
      <c r="D832" s="87">
        <v>3900</v>
      </c>
      <c r="E832" s="87">
        <v>3900</v>
      </c>
      <c r="F832" s="87">
        <v>3900</v>
      </c>
      <c r="G832" s="87">
        <v>3900</v>
      </c>
      <c r="H832" s="87">
        <f>SUM(Tabla13[[#This Row],[PRIMER TRIMESTRE]:[CUARTO TRIMESTRE]])</f>
        <v>15600</v>
      </c>
      <c r="I832" s="88">
        <v>297</v>
      </c>
      <c r="J832" s="88">
        <f>Tabla13[[#This Row],[CANTIDAD TOTAL]]*Tabla13[[#This Row],[PRECIO UNITARIO ESTIMADO]]</f>
        <v>4633200</v>
      </c>
      <c r="K832" s="89">
        <f>SUM(J832:J840)</f>
        <v>588196529.32189655</v>
      </c>
      <c r="L832" s="86" t="s">
        <v>29</v>
      </c>
      <c r="M832" s="26" t="s">
        <v>1709</v>
      </c>
      <c r="N832" s="88"/>
      <c r="O832" s="86" t="s">
        <v>1208</v>
      </c>
      <c r="P832" s="90"/>
      <c r="Q832" s="90"/>
      <c r="R832" s="91"/>
    </row>
    <row r="833" spans="1:18" hidden="1" x14ac:dyDescent="0.25">
      <c r="A833" s="85"/>
      <c r="B833" s="85" t="s">
        <v>1715</v>
      </c>
      <c r="C833" s="86" t="s">
        <v>1195</v>
      </c>
      <c r="D833" s="87">
        <v>620496</v>
      </c>
      <c r="E833" s="87">
        <v>620496</v>
      </c>
      <c r="F833" s="87">
        <v>620496</v>
      </c>
      <c r="G833" s="87">
        <v>620496</v>
      </c>
      <c r="H833" s="87">
        <f>SUM(Tabla13[[#This Row],[PRIMER TRIMESTRE]:[CUARTO TRIMESTRE]])</f>
        <v>2481984</v>
      </c>
      <c r="I833" s="88">
        <v>82.5</v>
      </c>
      <c r="J833" s="88">
        <f>Tabla13[[#This Row],[CANTIDAD TOTAL]]*Tabla13[[#This Row],[PRECIO UNITARIO ESTIMADO]]</f>
        <v>204763680</v>
      </c>
      <c r="K833" s="89">
        <f>SUM(J833:J842)</f>
        <v>583563329.32189655</v>
      </c>
      <c r="L833" s="86" t="s">
        <v>29</v>
      </c>
      <c r="M833" s="26" t="s">
        <v>1709</v>
      </c>
      <c r="N833" s="88"/>
      <c r="O833" s="86" t="s">
        <v>1208</v>
      </c>
      <c r="P833" s="90"/>
      <c r="Q833" s="90"/>
      <c r="R833" s="83"/>
    </row>
    <row r="834" spans="1:18" s="84" customFormat="1" hidden="1" x14ac:dyDescent="0.25">
      <c r="A834" s="85"/>
      <c r="B834" s="85" t="s">
        <v>1716</v>
      </c>
      <c r="C834" s="86" t="s">
        <v>1195</v>
      </c>
      <c r="D834" s="87">
        <v>625800</v>
      </c>
      <c r="E834" s="87">
        <v>625800</v>
      </c>
      <c r="F834" s="87">
        <v>625800</v>
      </c>
      <c r="G834" s="87">
        <v>625800</v>
      </c>
      <c r="H834" s="87">
        <f>SUM(Tabla13[[#This Row],[PRIMER TRIMESTRE]:[CUARTO TRIMESTRE]])</f>
        <v>2503200</v>
      </c>
      <c r="I834" s="88">
        <v>20.77</v>
      </c>
      <c r="J834" s="88">
        <f>Tabla13[[#This Row],[CANTIDAD TOTAL]]*Tabla13[[#This Row],[PRECIO UNITARIO ESTIMADO]]</f>
        <v>51991464</v>
      </c>
      <c r="K834" s="89">
        <f>SUM(J834:J842)</f>
        <v>378799649.32189655</v>
      </c>
      <c r="L834" s="86" t="s">
        <v>29</v>
      </c>
      <c r="M834" s="26" t="s">
        <v>1709</v>
      </c>
      <c r="N834" s="88"/>
      <c r="O834" s="86" t="s">
        <v>1208</v>
      </c>
      <c r="P834" s="90"/>
      <c r="Q834" s="90"/>
      <c r="R834" s="91"/>
    </row>
    <row r="835" spans="1:18" hidden="1" x14ac:dyDescent="0.25">
      <c r="A835" s="85"/>
      <c r="B835" s="85" t="s">
        <v>1712</v>
      </c>
      <c r="C835" s="86" t="s">
        <v>1718</v>
      </c>
      <c r="D835" s="87">
        <v>1203</v>
      </c>
      <c r="E835" s="87">
        <v>1203</v>
      </c>
      <c r="F835" s="87">
        <v>1203</v>
      </c>
      <c r="G835" s="87">
        <v>1203</v>
      </c>
      <c r="H835" s="87">
        <f>SUM(Tabla13[[#This Row],[PRIMER TRIMESTRE]:[CUARTO TRIMESTRE]])</f>
        <v>4812</v>
      </c>
      <c r="I835" s="88">
        <v>4500</v>
      </c>
      <c r="J835" s="88">
        <f>Tabla13[[#This Row],[CANTIDAD TOTAL]]*Tabla13[[#This Row],[PRECIO UNITARIO ESTIMADO]]</f>
        <v>21654000</v>
      </c>
      <c r="K835" s="89">
        <f t="shared" ref="K835" si="0">SUM(J835:J843)</f>
        <v>326808185.32189655</v>
      </c>
      <c r="L835" s="86" t="s">
        <v>29</v>
      </c>
      <c r="M835" s="26" t="s">
        <v>1709</v>
      </c>
      <c r="N835" s="88"/>
      <c r="O835" s="86" t="s">
        <v>1208</v>
      </c>
      <c r="P835" s="90"/>
      <c r="Q835" s="90"/>
      <c r="R835" s="83"/>
    </row>
    <row r="836" spans="1:18" hidden="1" x14ac:dyDescent="0.25">
      <c r="J836" s="2">
        <f>SUBTOTAL(109,Tabla13[COSTO TOTAL UNITARIO ESTIMADO])</f>
        <v>305154185.32189655</v>
      </c>
    </row>
  </sheetData>
  <sheetProtection password="B96A" sheet="1" formatCells="0" formatColumns="0" formatRows="0" insertColumns="0" insertRows="0" insertHyperlinks="0" deleteColumns="0" deleteRows="0" sort="0" autoFilter="0" pivotTables="0"/>
  <mergeCells count="4">
    <mergeCell ref="A3:A5"/>
    <mergeCell ref="A6:O6"/>
    <mergeCell ref="A7:B7"/>
    <mergeCell ref="D9:G9"/>
  </mergeCells>
  <dataValidations xWindow="479" yWindow="262" count="13">
    <dataValidation allowBlank="1" showErrorMessage="1" promptTitle="PACC" prompt="Digite la cantidad requerida en este período._x000a_" sqref="D66:D67"/>
    <dataValidation allowBlank="1" showInputMessage="1" showErrorMessage="1" promptTitle="PACC" prompt="Este valor se calculará automáticamente, resultado de la multiplicación de la cantidad total por el precio unitario estimado." sqref="I14:I15 J11:K13 I26:I28 J17:J25 J30:J483"/>
    <dataValidation allowBlank="1" showInputMessage="1" showErrorMessage="1" promptTitle="PACC" prompt="La cantidad total resultará de la suma de las cantidades requeridas en cada trimestre. " sqref="H11:H15 H17:H441"/>
    <dataValidation allowBlank="1" showInputMessage="1" showErrorMessage="1" promptTitle="PACC" prompt="Digite la descripción de la compra o contratación." sqref="B11:B15 B17:B441"/>
    <dataValidation allowBlank="1" showInputMessage="1" showErrorMessage="1" promptTitle="PACC" prompt="Digite la unidad de medida._x000a__x000a_" sqref="C11:C15 C17:C441"/>
    <dataValidation allowBlank="1" showInputMessage="1" showErrorMessage="1" promptTitle="PACC" prompt="Digite la cantidad requerida en este período._x000a_" sqref="D11:G15 D17:G20 D22:G24 D26:G36 D38:G65 D212:G246 D303:G441 D68 E66:G68 D69:G210"/>
    <dataValidation allowBlank="1" showInputMessage="1" showErrorMessage="1" promptTitle="PACC" prompt="Digite el precio unitario estimado._x000a_" sqref="I11:I13 I17:I25 I29:I441"/>
    <dataValidation allowBlank="1" showInputMessage="1" showErrorMessage="1" promptTitle="PACC" prompt="Este valor se calculará sumando los costos totales que posean el mismo Código de Catálogo de Bienes y Servicios." sqref="J14:J15 K14:K441"/>
    <dataValidation type="list" allowBlank="1" showInputMessage="1" showErrorMessage="1" promptTitle="PACC" prompt="Seleccione el Código de Bienes y Servicios._x000a_" sqref="A212:A246 A38:A210 A14:A15 A17:A20 A22:A24 A26:A36 A248:A296 A298:A299 A301:A306 A308:A311 A313:A317 A319:A327 A329:A330 A332:A333 A335:A337 A339:A342 A344:A378 A380:A387 A389:A398 A400:A426 A428:A429 A431:A432 A434:A439 A441:A535 A537:A560 A562:A653 A655:A720 A722:A747 A11:A12 A749:A835">
      <formula1>$U$11:$U$732</formula1>
    </dataValidation>
    <dataValidation allowBlank="1" showInputMessage="1" showErrorMessage="1" promptTitle="PACC" prompt="Digite la fuente de financiamiento del procedimiento de referencia." sqref="M11:M835"/>
    <dataValidation allowBlank="1" showInputMessage="1" showErrorMessage="1" promptTitle="PACC" prompt="Digite el valor adquirido." sqref="N11:N835"/>
    <dataValidation allowBlank="1" showInputMessage="1" showErrorMessage="1" promptTitle="PACC" prompt="Digite las observaciones que considere." sqref="O11:O835"/>
    <dataValidation type="list" allowBlank="1" showInputMessage="1" showErrorMessage="1" promptTitle="PACC" prompt="Seleccione el procedimiento de selección." sqref="L11:L835">
      <formula1>$X$11:$X$21</formula1>
    </dataValidation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>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479" yWindow="262" count="1">
        <x14:dataValidation type="list" allowBlank="1" showInputMessage="1" showErrorMessage="1">
          <x14:formula1>
            <xm:f>'catalogo rubros'!$A$1:$A$55</xm:f>
          </x14:formula1>
          <xm:sqref>Q11:Q835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R824"/>
  <sheetViews>
    <sheetView workbookViewId="0">
      <pane xSplit="1" ySplit="3" topLeftCell="K4" activePane="bottomRight" state="frozen"/>
      <selection pane="topRight" activeCell="B1" sqref="B1"/>
      <selection pane="bottomLeft" activeCell="A4" sqref="A4"/>
      <selection pane="bottomRight" activeCell="O60" sqref="O60"/>
    </sheetView>
  </sheetViews>
  <sheetFormatPr defaultColWidth="9.140625" defaultRowHeight="15" x14ac:dyDescent="0.25"/>
  <cols>
    <col min="1" max="1" width="56" customWidth="1"/>
    <col min="2" max="2" width="51.5703125" customWidth="1"/>
    <col min="3" max="3" width="16" customWidth="1"/>
    <col min="9" max="9" width="16.7109375" style="51" bestFit="1" customWidth="1"/>
    <col min="10" max="10" width="18.5703125" style="51" customWidth="1"/>
    <col min="11" max="11" width="19.42578125" style="51" bestFit="1" customWidth="1"/>
    <col min="12" max="12" width="21.5703125" style="51" bestFit="1" customWidth="1"/>
    <col min="13" max="13" width="19.140625" style="51" bestFit="1" customWidth="1"/>
    <col min="14" max="14" width="15.140625" style="51" bestFit="1" customWidth="1"/>
    <col min="15" max="18" width="17.85546875" bestFit="1" customWidth="1"/>
  </cols>
  <sheetData>
    <row r="2" spans="1:18" x14ac:dyDescent="0.25">
      <c r="K2" s="98" t="s">
        <v>1197</v>
      </c>
      <c r="L2" s="98"/>
      <c r="M2" s="98"/>
      <c r="N2" s="98"/>
      <c r="O2" s="51" t="s">
        <v>1198</v>
      </c>
    </row>
    <row r="3" spans="1:18" ht="45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s="51" t="s">
        <v>15</v>
      </c>
      <c r="J3" s="52" t="s">
        <v>16</v>
      </c>
      <c r="K3" s="51" t="s">
        <v>10</v>
      </c>
      <c r="L3" s="51" t="s">
        <v>11</v>
      </c>
      <c r="M3" s="51" t="s">
        <v>12</v>
      </c>
      <c r="N3" s="51" t="s">
        <v>13</v>
      </c>
      <c r="O3" s="52" t="s">
        <v>10</v>
      </c>
      <c r="P3" s="52" t="s">
        <v>11</v>
      </c>
      <c r="Q3" s="52" t="s">
        <v>12</v>
      </c>
      <c r="R3" s="52" t="s">
        <v>13</v>
      </c>
    </row>
    <row r="4" spans="1:18" x14ac:dyDescent="0.25">
      <c r="A4" t="s">
        <v>40</v>
      </c>
      <c r="B4" t="s">
        <v>43</v>
      </c>
      <c r="C4" t="s">
        <v>24</v>
      </c>
      <c r="D4">
        <v>48</v>
      </c>
      <c r="E4">
        <v>48</v>
      </c>
      <c r="F4">
        <v>48</v>
      </c>
      <c r="G4">
        <v>48</v>
      </c>
      <c r="H4">
        <v>192</v>
      </c>
      <c r="I4" s="51">
        <v>2344.66</v>
      </c>
      <c r="J4" s="51">
        <v>450174.71999999997</v>
      </c>
      <c r="K4" s="51">
        <f>D4*I4</f>
        <v>112543.67999999999</v>
      </c>
      <c r="L4" s="51">
        <f>I4*E4</f>
        <v>112543.67999999999</v>
      </c>
      <c r="M4" s="51">
        <f>I4*F4</f>
        <v>112543.67999999999</v>
      </c>
      <c r="N4" s="51">
        <f>I4*G4</f>
        <v>112543.67999999999</v>
      </c>
    </row>
    <row r="5" spans="1:18" x14ac:dyDescent="0.25">
      <c r="A5" s="59" t="s">
        <v>40</v>
      </c>
      <c r="B5" s="59" t="s">
        <v>45</v>
      </c>
      <c r="C5" s="59" t="s">
        <v>24</v>
      </c>
      <c r="D5" s="59">
        <v>1</v>
      </c>
      <c r="E5" s="59">
        <v>0</v>
      </c>
      <c r="F5" s="59">
        <v>1</v>
      </c>
      <c r="G5" s="59">
        <v>0</v>
      </c>
      <c r="H5" s="59">
        <v>2</v>
      </c>
      <c r="I5" s="60">
        <v>638</v>
      </c>
      <c r="J5" s="60">
        <f>I5*H5</f>
        <v>1276</v>
      </c>
      <c r="K5" s="60">
        <f t="shared" ref="K5:K69" si="0">D5*I5</f>
        <v>638</v>
      </c>
      <c r="L5" s="60">
        <f t="shared" ref="L5:L69" si="1">I5*E5</f>
        <v>0</v>
      </c>
      <c r="M5" s="60">
        <f t="shared" ref="M5:M69" si="2">I5*F5</f>
        <v>638</v>
      </c>
      <c r="N5" s="60">
        <f t="shared" ref="N5:N69" si="3">I5*G5</f>
        <v>0</v>
      </c>
      <c r="O5" s="61">
        <f>K5+K4</f>
        <v>113181.68</v>
      </c>
      <c r="P5" s="61">
        <f t="shared" ref="P5:R5" si="4">L5+L4</f>
        <v>112543.67999999999</v>
      </c>
      <c r="Q5" s="61">
        <f t="shared" si="4"/>
        <v>113181.68</v>
      </c>
      <c r="R5" s="61">
        <f t="shared" si="4"/>
        <v>112543.67999999999</v>
      </c>
    </row>
    <row r="6" spans="1:18" x14ac:dyDescent="0.25">
      <c r="A6" t="s">
        <v>80</v>
      </c>
      <c r="B6" t="s">
        <v>392</v>
      </c>
      <c r="C6" t="s">
        <v>24</v>
      </c>
      <c r="D6">
        <v>76</v>
      </c>
      <c r="E6">
        <v>76</v>
      </c>
      <c r="F6">
        <v>76</v>
      </c>
      <c r="G6">
        <v>76</v>
      </c>
      <c r="H6">
        <v>304</v>
      </c>
      <c r="I6" s="51">
        <v>88.5</v>
      </c>
      <c r="J6" s="51">
        <f t="shared" ref="J6:J70" si="5">I6*H6</f>
        <v>26904</v>
      </c>
      <c r="K6" s="51">
        <f t="shared" si="0"/>
        <v>6726</v>
      </c>
      <c r="L6" s="51">
        <f t="shared" si="1"/>
        <v>6726</v>
      </c>
      <c r="M6" s="51">
        <f t="shared" si="2"/>
        <v>6726</v>
      </c>
      <c r="N6" s="51">
        <f t="shared" si="3"/>
        <v>6726</v>
      </c>
    </row>
    <row r="7" spans="1:18" x14ac:dyDescent="0.25">
      <c r="A7" t="s">
        <v>80</v>
      </c>
      <c r="B7" t="s">
        <v>394</v>
      </c>
      <c r="C7" t="s">
        <v>24</v>
      </c>
      <c r="D7">
        <v>22</v>
      </c>
      <c r="E7">
        <v>22</v>
      </c>
      <c r="F7">
        <v>22</v>
      </c>
      <c r="G7">
        <v>23</v>
      </c>
      <c r="H7">
        <v>89</v>
      </c>
      <c r="I7" s="51">
        <v>120</v>
      </c>
      <c r="J7" s="51">
        <f t="shared" si="5"/>
        <v>10680</v>
      </c>
      <c r="K7" s="51">
        <f t="shared" si="0"/>
        <v>2640</v>
      </c>
      <c r="L7" s="51">
        <f t="shared" si="1"/>
        <v>2640</v>
      </c>
      <c r="M7" s="51">
        <f t="shared" si="2"/>
        <v>2640</v>
      </c>
      <c r="N7" s="51">
        <f t="shared" si="3"/>
        <v>2760</v>
      </c>
    </row>
    <row r="8" spans="1:18" x14ac:dyDescent="0.25">
      <c r="A8" t="s">
        <v>80</v>
      </c>
      <c r="B8" t="s">
        <v>396</v>
      </c>
      <c r="C8" t="s">
        <v>24</v>
      </c>
      <c r="D8">
        <v>1</v>
      </c>
      <c r="E8">
        <v>1</v>
      </c>
      <c r="F8">
        <v>1</v>
      </c>
      <c r="G8">
        <v>2</v>
      </c>
      <c r="H8">
        <v>5</v>
      </c>
      <c r="I8" s="51">
        <v>525</v>
      </c>
      <c r="J8" s="51">
        <f t="shared" si="5"/>
        <v>2625</v>
      </c>
      <c r="K8" s="51">
        <f t="shared" si="0"/>
        <v>525</v>
      </c>
      <c r="L8" s="51">
        <f t="shared" si="1"/>
        <v>525</v>
      </c>
      <c r="M8" s="51">
        <f t="shared" si="2"/>
        <v>525</v>
      </c>
      <c r="N8" s="51">
        <f t="shared" si="3"/>
        <v>1050</v>
      </c>
    </row>
    <row r="9" spans="1:18" x14ac:dyDescent="0.25">
      <c r="A9" t="s">
        <v>80</v>
      </c>
      <c r="B9" t="s">
        <v>398</v>
      </c>
      <c r="C9" t="s">
        <v>24</v>
      </c>
      <c r="D9">
        <v>1</v>
      </c>
      <c r="E9">
        <v>1</v>
      </c>
      <c r="F9">
        <v>1</v>
      </c>
      <c r="G9">
        <v>2</v>
      </c>
      <c r="H9">
        <v>5</v>
      </c>
      <c r="I9" s="51">
        <v>590</v>
      </c>
      <c r="J9" s="51">
        <f t="shared" si="5"/>
        <v>2950</v>
      </c>
      <c r="K9" s="51">
        <f t="shared" si="0"/>
        <v>590</v>
      </c>
      <c r="L9" s="51">
        <f t="shared" si="1"/>
        <v>590</v>
      </c>
      <c r="M9" s="51">
        <f t="shared" si="2"/>
        <v>590</v>
      </c>
      <c r="N9" s="51">
        <f t="shared" si="3"/>
        <v>1180</v>
      </c>
    </row>
    <row r="10" spans="1:18" x14ac:dyDescent="0.25">
      <c r="A10" s="59" t="s">
        <v>80</v>
      </c>
      <c r="B10" s="59" t="s">
        <v>400</v>
      </c>
      <c r="C10" s="59" t="s">
        <v>24</v>
      </c>
      <c r="D10" s="59">
        <v>5</v>
      </c>
      <c r="E10" s="59">
        <v>5</v>
      </c>
      <c r="F10" s="59">
        <v>5</v>
      </c>
      <c r="G10" s="59">
        <v>5</v>
      </c>
      <c r="H10" s="59">
        <v>20</v>
      </c>
      <c r="I10" s="60">
        <v>221.25</v>
      </c>
      <c r="J10" s="60">
        <f t="shared" si="5"/>
        <v>4425</v>
      </c>
      <c r="K10" s="60">
        <f t="shared" si="0"/>
        <v>1106.25</v>
      </c>
      <c r="L10" s="60">
        <f t="shared" si="1"/>
        <v>1106.25</v>
      </c>
      <c r="M10" s="60">
        <f t="shared" si="2"/>
        <v>1106.25</v>
      </c>
      <c r="N10" s="60">
        <f t="shared" si="3"/>
        <v>1106.25</v>
      </c>
      <c r="O10" s="61">
        <f>SUM(K6:K10)</f>
        <v>11587.25</v>
      </c>
      <c r="P10" s="61">
        <f t="shared" ref="P10:R10" si="6">SUM(L6:L10)</f>
        <v>11587.25</v>
      </c>
      <c r="Q10" s="61">
        <f t="shared" si="6"/>
        <v>11587.25</v>
      </c>
      <c r="R10" s="61">
        <f t="shared" si="6"/>
        <v>12822.25</v>
      </c>
    </row>
    <row r="11" spans="1:18" x14ac:dyDescent="0.25">
      <c r="A11" t="s">
        <v>240</v>
      </c>
      <c r="B11" t="s">
        <v>426</v>
      </c>
      <c r="C11" t="s">
        <v>24</v>
      </c>
      <c r="D11">
        <v>0</v>
      </c>
      <c r="E11">
        <v>6</v>
      </c>
      <c r="F11">
        <v>3</v>
      </c>
      <c r="G11">
        <v>2</v>
      </c>
      <c r="H11">
        <v>11</v>
      </c>
      <c r="I11" s="51">
        <v>5700</v>
      </c>
      <c r="J11" s="51">
        <f t="shared" si="5"/>
        <v>62700</v>
      </c>
      <c r="K11" s="51">
        <f t="shared" si="0"/>
        <v>0</v>
      </c>
      <c r="L11" s="51">
        <f t="shared" si="1"/>
        <v>34200</v>
      </c>
      <c r="M11" s="51">
        <f t="shared" si="2"/>
        <v>17100</v>
      </c>
      <c r="N11" s="51">
        <f t="shared" si="3"/>
        <v>11400</v>
      </c>
    </row>
    <row r="12" spans="1:18" x14ac:dyDescent="0.25">
      <c r="A12" t="s">
        <v>240</v>
      </c>
      <c r="B12" t="s">
        <v>428</v>
      </c>
      <c r="C12" t="s">
        <v>24</v>
      </c>
      <c r="D12">
        <v>0</v>
      </c>
      <c r="E12">
        <v>38</v>
      </c>
      <c r="F12">
        <v>19</v>
      </c>
      <c r="G12">
        <v>18</v>
      </c>
      <c r="H12">
        <v>75</v>
      </c>
      <c r="I12" s="51">
        <v>4200</v>
      </c>
      <c r="J12" s="51">
        <f t="shared" si="5"/>
        <v>315000</v>
      </c>
      <c r="K12" s="51">
        <f t="shared" si="0"/>
        <v>0</v>
      </c>
      <c r="L12" s="51">
        <f t="shared" si="1"/>
        <v>159600</v>
      </c>
      <c r="M12" s="51">
        <f t="shared" si="2"/>
        <v>79800</v>
      </c>
      <c r="N12" s="51">
        <f t="shared" si="3"/>
        <v>75600</v>
      </c>
    </row>
    <row r="13" spans="1:18" x14ac:dyDescent="0.25">
      <c r="A13" t="s">
        <v>240</v>
      </c>
      <c r="B13" t="s">
        <v>429</v>
      </c>
      <c r="C13" t="s">
        <v>24</v>
      </c>
      <c r="D13">
        <v>0</v>
      </c>
      <c r="E13">
        <v>10</v>
      </c>
      <c r="F13">
        <v>5</v>
      </c>
      <c r="G13">
        <v>3</v>
      </c>
      <c r="H13">
        <v>18</v>
      </c>
      <c r="I13" s="51">
        <v>5400</v>
      </c>
      <c r="J13" s="51">
        <f t="shared" si="5"/>
        <v>97200</v>
      </c>
      <c r="K13" s="51">
        <f t="shared" si="0"/>
        <v>0</v>
      </c>
      <c r="L13" s="51">
        <f t="shared" si="1"/>
        <v>54000</v>
      </c>
      <c r="M13" s="51">
        <f t="shared" si="2"/>
        <v>27000</v>
      </c>
      <c r="N13" s="51">
        <f t="shared" si="3"/>
        <v>16200</v>
      </c>
    </row>
    <row r="14" spans="1:18" x14ac:dyDescent="0.25">
      <c r="A14" t="s">
        <v>240</v>
      </c>
      <c r="B14" t="s">
        <v>430</v>
      </c>
      <c r="C14" t="s">
        <v>24</v>
      </c>
      <c r="D14">
        <v>0</v>
      </c>
      <c r="E14">
        <v>0</v>
      </c>
      <c r="F14">
        <v>5</v>
      </c>
      <c r="G14">
        <v>0</v>
      </c>
      <c r="H14">
        <v>5</v>
      </c>
      <c r="I14" s="51">
        <v>14696.17</v>
      </c>
      <c r="J14" s="51">
        <f t="shared" si="5"/>
        <v>73480.850000000006</v>
      </c>
      <c r="K14" s="51">
        <f t="shared" si="0"/>
        <v>0</v>
      </c>
      <c r="L14" s="51">
        <f t="shared" si="1"/>
        <v>0</v>
      </c>
      <c r="M14" s="51">
        <f t="shared" si="2"/>
        <v>73480.850000000006</v>
      </c>
      <c r="N14" s="51">
        <f t="shared" si="3"/>
        <v>0</v>
      </c>
    </row>
    <row r="15" spans="1:18" x14ac:dyDescent="0.25">
      <c r="A15" s="59" t="s">
        <v>240</v>
      </c>
      <c r="B15" s="59" t="s">
        <v>1204</v>
      </c>
      <c r="C15" s="59" t="s">
        <v>24</v>
      </c>
      <c r="D15" s="59">
        <v>0</v>
      </c>
      <c r="E15" s="59">
        <v>15</v>
      </c>
      <c r="F15" s="59">
        <v>0</v>
      </c>
      <c r="G15" s="59">
        <v>0</v>
      </c>
      <c r="H15" s="59">
        <v>15</v>
      </c>
      <c r="I15" s="60">
        <v>3675.65</v>
      </c>
      <c r="J15" s="60">
        <f t="shared" si="5"/>
        <v>55134.75</v>
      </c>
      <c r="K15" s="60">
        <f t="shared" si="0"/>
        <v>0</v>
      </c>
      <c r="L15" s="60">
        <f t="shared" si="1"/>
        <v>55134.75</v>
      </c>
      <c r="M15" s="60">
        <f t="shared" si="2"/>
        <v>0</v>
      </c>
      <c r="N15" s="60">
        <f t="shared" si="3"/>
        <v>0</v>
      </c>
      <c r="O15" s="61">
        <f>SUM(K11:K15)</f>
        <v>0</v>
      </c>
      <c r="P15" s="61">
        <f t="shared" ref="P15:R15" si="7">SUM(L11:L15)</f>
        <v>302934.75</v>
      </c>
      <c r="Q15" s="61">
        <f t="shared" si="7"/>
        <v>197380.85</v>
      </c>
      <c r="R15" s="61">
        <f t="shared" si="7"/>
        <v>103200</v>
      </c>
    </row>
    <row r="16" spans="1:18" x14ac:dyDescent="0.25">
      <c r="A16" t="s">
        <v>239</v>
      </c>
      <c r="B16" t="s">
        <v>241</v>
      </c>
      <c r="C16" t="s">
        <v>24</v>
      </c>
      <c r="D16">
        <v>32</v>
      </c>
      <c r="E16">
        <v>32</v>
      </c>
      <c r="F16">
        <v>32</v>
      </c>
      <c r="G16">
        <v>33</v>
      </c>
      <c r="H16">
        <v>129</v>
      </c>
      <c r="I16" s="51">
        <v>336.3</v>
      </c>
      <c r="J16" s="51">
        <f t="shared" si="5"/>
        <v>43382.700000000004</v>
      </c>
      <c r="K16" s="51">
        <f t="shared" si="0"/>
        <v>10761.6</v>
      </c>
      <c r="L16" s="51">
        <f t="shared" si="1"/>
        <v>10761.6</v>
      </c>
      <c r="M16" s="51">
        <f t="shared" si="2"/>
        <v>10761.6</v>
      </c>
      <c r="N16" s="51">
        <f t="shared" si="3"/>
        <v>11097.9</v>
      </c>
    </row>
    <row r="17" spans="1:14" x14ac:dyDescent="0.25">
      <c r="A17" t="s">
        <v>239</v>
      </c>
      <c r="B17" t="s">
        <v>243</v>
      </c>
      <c r="C17" t="s">
        <v>244</v>
      </c>
      <c r="D17">
        <v>18</v>
      </c>
      <c r="E17">
        <v>18</v>
      </c>
      <c r="F17">
        <v>18</v>
      </c>
      <c r="G17">
        <v>16</v>
      </c>
      <c r="H17">
        <v>70</v>
      </c>
      <c r="I17" s="51">
        <v>274.94</v>
      </c>
      <c r="J17" s="51">
        <f t="shared" si="5"/>
        <v>19245.8</v>
      </c>
      <c r="K17" s="51">
        <f t="shared" si="0"/>
        <v>4948.92</v>
      </c>
      <c r="L17" s="51">
        <f t="shared" si="1"/>
        <v>4948.92</v>
      </c>
      <c r="M17" s="51">
        <f t="shared" si="2"/>
        <v>4948.92</v>
      </c>
      <c r="N17" s="51">
        <f t="shared" si="3"/>
        <v>4399.04</v>
      </c>
    </row>
    <row r="18" spans="1:14" x14ac:dyDescent="0.25">
      <c r="A18" t="s">
        <v>239</v>
      </c>
      <c r="B18" t="s">
        <v>245</v>
      </c>
      <c r="C18" t="s">
        <v>244</v>
      </c>
      <c r="D18">
        <v>11</v>
      </c>
      <c r="E18">
        <v>11</v>
      </c>
      <c r="F18">
        <v>11</v>
      </c>
      <c r="G18">
        <v>11</v>
      </c>
      <c r="H18">
        <v>44</v>
      </c>
      <c r="I18" s="51">
        <v>389.4</v>
      </c>
      <c r="J18" s="51">
        <f t="shared" si="5"/>
        <v>17133.599999999999</v>
      </c>
      <c r="K18" s="51">
        <f t="shared" si="0"/>
        <v>4283.3999999999996</v>
      </c>
      <c r="L18" s="51">
        <f t="shared" si="1"/>
        <v>4283.3999999999996</v>
      </c>
      <c r="M18" s="51">
        <f t="shared" si="2"/>
        <v>4283.3999999999996</v>
      </c>
      <c r="N18" s="51">
        <f t="shared" si="3"/>
        <v>4283.3999999999996</v>
      </c>
    </row>
    <row r="19" spans="1:14" x14ac:dyDescent="0.25">
      <c r="A19" t="s">
        <v>239</v>
      </c>
      <c r="B19" t="s">
        <v>247</v>
      </c>
      <c r="C19" t="s">
        <v>37</v>
      </c>
      <c r="D19">
        <v>7</v>
      </c>
      <c r="E19">
        <v>7</v>
      </c>
      <c r="F19">
        <v>7</v>
      </c>
      <c r="G19">
        <v>8</v>
      </c>
      <c r="H19">
        <v>29</v>
      </c>
      <c r="I19" s="51">
        <v>171.1</v>
      </c>
      <c r="J19" s="51">
        <f t="shared" si="5"/>
        <v>4961.8999999999996</v>
      </c>
      <c r="K19" s="51">
        <f t="shared" si="0"/>
        <v>1197.7</v>
      </c>
      <c r="L19" s="51">
        <f t="shared" si="1"/>
        <v>1197.7</v>
      </c>
      <c r="M19" s="51">
        <f t="shared" si="2"/>
        <v>1197.7</v>
      </c>
      <c r="N19" s="51">
        <f t="shared" si="3"/>
        <v>1368.8</v>
      </c>
    </row>
    <row r="20" spans="1:14" x14ac:dyDescent="0.25">
      <c r="A20" t="s">
        <v>239</v>
      </c>
      <c r="B20" t="s">
        <v>249</v>
      </c>
      <c r="C20" t="s">
        <v>24</v>
      </c>
      <c r="D20">
        <v>194</v>
      </c>
      <c r="E20">
        <v>194</v>
      </c>
      <c r="F20">
        <v>194</v>
      </c>
      <c r="G20">
        <v>192</v>
      </c>
      <c r="H20">
        <v>774</v>
      </c>
      <c r="I20" s="51">
        <v>18.88</v>
      </c>
      <c r="J20" s="51">
        <f t="shared" si="5"/>
        <v>14613.119999999999</v>
      </c>
      <c r="K20" s="51">
        <f t="shared" si="0"/>
        <v>3662.72</v>
      </c>
      <c r="L20" s="51">
        <f t="shared" si="1"/>
        <v>3662.72</v>
      </c>
      <c r="M20" s="51">
        <f t="shared" si="2"/>
        <v>3662.72</v>
      </c>
      <c r="N20" s="51">
        <f t="shared" si="3"/>
        <v>3624.96</v>
      </c>
    </row>
    <row r="21" spans="1:14" x14ac:dyDescent="0.25">
      <c r="A21" t="s">
        <v>239</v>
      </c>
      <c r="B21" t="s">
        <v>251</v>
      </c>
      <c r="C21" t="s">
        <v>24</v>
      </c>
      <c r="D21">
        <v>328</v>
      </c>
      <c r="E21">
        <v>328</v>
      </c>
      <c r="F21">
        <v>328</v>
      </c>
      <c r="G21">
        <v>326</v>
      </c>
      <c r="H21">
        <v>1310</v>
      </c>
      <c r="I21" s="51">
        <v>58.41</v>
      </c>
      <c r="J21" s="51">
        <f t="shared" si="5"/>
        <v>76517.099999999991</v>
      </c>
      <c r="K21" s="51">
        <f t="shared" si="0"/>
        <v>19158.48</v>
      </c>
      <c r="L21" s="51">
        <f t="shared" si="1"/>
        <v>19158.48</v>
      </c>
      <c r="M21" s="51">
        <f t="shared" si="2"/>
        <v>19158.48</v>
      </c>
      <c r="N21" s="51">
        <f t="shared" si="3"/>
        <v>19041.66</v>
      </c>
    </row>
    <row r="22" spans="1:14" x14ac:dyDescent="0.25">
      <c r="A22" t="s">
        <v>239</v>
      </c>
      <c r="B22" t="s">
        <v>253</v>
      </c>
      <c r="C22" t="s">
        <v>24</v>
      </c>
      <c r="D22">
        <v>316</v>
      </c>
      <c r="E22">
        <v>316</v>
      </c>
      <c r="F22">
        <v>316</v>
      </c>
      <c r="G22">
        <v>314</v>
      </c>
      <c r="H22">
        <v>1262</v>
      </c>
      <c r="I22" s="51">
        <v>121.54</v>
      </c>
      <c r="J22" s="51">
        <f t="shared" si="5"/>
        <v>153383.48000000001</v>
      </c>
      <c r="K22" s="51">
        <f t="shared" si="0"/>
        <v>38406.639999999999</v>
      </c>
      <c r="L22" s="51">
        <f t="shared" si="1"/>
        <v>38406.639999999999</v>
      </c>
      <c r="M22" s="51">
        <f t="shared" si="2"/>
        <v>38406.639999999999</v>
      </c>
      <c r="N22" s="51">
        <f t="shared" si="3"/>
        <v>38163.560000000005</v>
      </c>
    </row>
    <row r="23" spans="1:14" x14ac:dyDescent="0.25">
      <c r="A23" t="s">
        <v>239</v>
      </c>
      <c r="B23" t="s">
        <v>255</v>
      </c>
      <c r="C23" t="s">
        <v>37</v>
      </c>
      <c r="D23">
        <v>355</v>
      </c>
      <c r="E23">
        <v>355</v>
      </c>
      <c r="F23">
        <v>355</v>
      </c>
      <c r="G23">
        <v>353</v>
      </c>
      <c r="H23">
        <v>1418</v>
      </c>
      <c r="I23" s="51">
        <v>82.6</v>
      </c>
      <c r="J23" s="51">
        <f t="shared" si="5"/>
        <v>117126.79999999999</v>
      </c>
      <c r="K23" s="51">
        <f t="shared" si="0"/>
        <v>29322.999999999996</v>
      </c>
      <c r="L23" s="51">
        <f t="shared" si="1"/>
        <v>29322.999999999996</v>
      </c>
      <c r="M23" s="51">
        <f t="shared" si="2"/>
        <v>29322.999999999996</v>
      </c>
      <c r="N23" s="51">
        <f t="shared" si="3"/>
        <v>29157.8</v>
      </c>
    </row>
    <row r="24" spans="1:14" x14ac:dyDescent="0.25">
      <c r="A24" t="s">
        <v>239</v>
      </c>
      <c r="B24" t="s">
        <v>257</v>
      </c>
      <c r="C24" t="s">
        <v>24</v>
      </c>
      <c r="D24">
        <v>10650</v>
      </c>
      <c r="E24">
        <v>10650</v>
      </c>
      <c r="F24">
        <v>10650</v>
      </c>
      <c r="G24">
        <v>10651</v>
      </c>
      <c r="H24">
        <v>42601</v>
      </c>
      <c r="I24" s="51">
        <v>62.54</v>
      </c>
      <c r="J24" s="51">
        <f t="shared" si="5"/>
        <v>2664266.54</v>
      </c>
      <c r="K24" s="51">
        <f t="shared" si="0"/>
        <v>666051</v>
      </c>
      <c r="L24" s="51">
        <f t="shared" si="1"/>
        <v>666051</v>
      </c>
      <c r="M24" s="51">
        <f t="shared" si="2"/>
        <v>666051</v>
      </c>
      <c r="N24" s="51">
        <f t="shared" si="3"/>
        <v>666113.54</v>
      </c>
    </row>
    <row r="25" spans="1:14" x14ac:dyDescent="0.25">
      <c r="A25" t="s">
        <v>239</v>
      </c>
      <c r="B25" t="s">
        <v>259</v>
      </c>
      <c r="C25" t="s">
        <v>24</v>
      </c>
      <c r="D25">
        <v>14</v>
      </c>
      <c r="E25">
        <v>14</v>
      </c>
      <c r="F25">
        <v>14</v>
      </c>
      <c r="G25">
        <v>12</v>
      </c>
      <c r="H25">
        <v>54</v>
      </c>
      <c r="I25" s="51">
        <v>1.74</v>
      </c>
      <c r="J25" s="51">
        <f t="shared" si="5"/>
        <v>93.96</v>
      </c>
      <c r="K25" s="51">
        <f t="shared" si="0"/>
        <v>24.36</v>
      </c>
      <c r="L25" s="51">
        <f t="shared" si="1"/>
        <v>24.36</v>
      </c>
      <c r="M25" s="51">
        <f t="shared" si="2"/>
        <v>24.36</v>
      </c>
      <c r="N25" s="51">
        <f t="shared" si="3"/>
        <v>20.88</v>
      </c>
    </row>
    <row r="26" spans="1:14" x14ac:dyDescent="0.25">
      <c r="A26" t="s">
        <v>239</v>
      </c>
      <c r="B26" t="s">
        <v>261</v>
      </c>
      <c r="C26" t="s">
        <v>37</v>
      </c>
      <c r="D26">
        <v>37</v>
      </c>
      <c r="E26">
        <v>37</v>
      </c>
      <c r="F26">
        <v>37</v>
      </c>
      <c r="G26">
        <v>38</v>
      </c>
      <c r="H26">
        <v>149</v>
      </c>
      <c r="I26" s="51">
        <v>40</v>
      </c>
      <c r="J26" s="51">
        <f t="shared" si="5"/>
        <v>5960</v>
      </c>
      <c r="K26" s="51">
        <f t="shared" si="0"/>
        <v>1480</v>
      </c>
      <c r="L26" s="51">
        <f t="shared" si="1"/>
        <v>1480</v>
      </c>
      <c r="M26" s="51">
        <f t="shared" si="2"/>
        <v>1480</v>
      </c>
      <c r="N26" s="51">
        <f t="shared" si="3"/>
        <v>1520</v>
      </c>
    </row>
    <row r="27" spans="1:14" x14ac:dyDescent="0.25">
      <c r="A27" t="s">
        <v>239</v>
      </c>
      <c r="B27" t="s">
        <v>263</v>
      </c>
      <c r="C27" t="s">
        <v>37</v>
      </c>
      <c r="D27">
        <v>19</v>
      </c>
      <c r="E27">
        <v>19</v>
      </c>
      <c r="F27">
        <v>19</v>
      </c>
      <c r="G27">
        <v>19</v>
      </c>
      <c r="H27">
        <v>76</v>
      </c>
      <c r="I27" s="51">
        <v>229.68</v>
      </c>
      <c r="J27" s="51">
        <f t="shared" si="5"/>
        <v>17455.68</v>
      </c>
      <c r="K27" s="51">
        <f t="shared" si="0"/>
        <v>4363.92</v>
      </c>
      <c r="L27" s="51">
        <f t="shared" si="1"/>
        <v>4363.92</v>
      </c>
      <c r="M27" s="51">
        <f t="shared" si="2"/>
        <v>4363.92</v>
      </c>
      <c r="N27" s="51">
        <f t="shared" si="3"/>
        <v>4363.92</v>
      </c>
    </row>
    <row r="28" spans="1:14" x14ac:dyDescent="0.25">
      <c r="A28" t="s">
        <v>239</v>
      </c>
      <c r="B28" t="s">
        <v>265</v>
      </c>
      <c r="C28" t="s">
        <v>24</v>
      </c>
      <c r="D28">
        <v>504</v>
      </c>
      <c r="E28">
        <v>504</v>
      </c>
      <c r="F28">
        <v>2504</v>
      </c>
      <c r="G28">
        <v>517</v>
      </c>
      <c r="H28">
        <v>4029</v>
      </c>
      <c r="I28" s="51">
        <v>28.1</v>
      </c>
      <c r="J28" s="51">
        <f t="shared" si="5"/>
        <v>113214.90000000001</v>
      </c>
      <c r="K28" s="51">
        <f t="shared" si="0"/>
        <v>14162.400000000001</v>
      </c>
      <c r="L28" s="51">
        <f t="shared" si="1"/>
        <v>14162.400000000001</v>
      </c>
      <c r="M28" s="51">
        <f t="shared" si="2"/>
        <v>70362.400000000009</v>
      </c>
      <c r="N28" s="51">
        <f t="shared" si="3"/>
        <v>14527.7</v>
      </c>
    </row>
    <row r="29" spans="1:14" x14ac:dyDescent="0.25">
      <c r="A29" t="s">
        <v>239</v>
      </c>
      <c r="B29" t="s">
        <v>267</v>
      </c>
      <c r="C29" t="s">
        <v>37</v>
      </c>
      <c r="D29">
        <v>4</v>
      </c>
      <c r="E29">
        <v>4</v>
      </c>
      <c r="F29">
        <v>4</v>
      </c>
      <c r="G29">
        <v>3</v>
      </c>
      <c r="H29">
        <v>15</v>
      </c>
      <c r="I29" s="51">
        <v>44.84</v>
      </c>
      <c r="J29" s="51">
        <f t="shared" si="5"/>
        <v>672.6</v>
      </c>
      <c r="K29" s="51">
        <f t="shared" si="0"/>
        <v>179.36</v>
      </c>
      <c r="L29" s="51">
        <f t="shared" si="1"/>
        <v>179.36</v>
      </c>
      <c r="M29" s="51">
        <f t="shared" si="2"/>
        <v>179.36</v>
      </c>
      <c r="N29" s="51">
        <f t="shared" si="3"/>
        <v>134.52000000000001</v>
      </c>
    </row>
    <row r="30" spans="1:14" x14ac:dyDescent="0.25">
      <c r="A30" t="s">
        <v>239</v>
      </c>
      <c r="B30" t="s">
        <v>269</v>
      </c>
      <c r="C30" t="s">
        <v>24</v>
      </c>
      <c r="D30">
        <v>2</v>
      </c>
      <c r="E30">
        <v>2</v>
      </c>
      <c r="F30">
        <v>2</v>
      </c>
      <c r="G30">
        <v>2</v>
      </c>
      <c r="H30">
        <v>8</v>
      </c>
      <c r="I30" s="51">
        <v>148.19</v>
      </c>
      <c r="J30" s="51">
        <f t="shared" si="5"/>
        <v>1185.52</v>
      </c>
      <c r="K30" s="51">
        <f t="shared" si="0"/>
        <v>296.38</v>
      </c>
      <c r="L30" s="51">
        <f t="shared" si="1"/>
        <v>296.38</v>
      </c>
      <c r="M30" s="51">
        <f t="shared" si="2"/>
        <v>296.38</v>
      </c>
      <c r="N30" s="51">
        <f t="shared" si="3"/>
        <v>296.38</v>
      </c>
    </row>
    <row r="31" spans="1:14" x14ac:dyDescent="0.25">
      <c r="A31" t="s">
        <v>239</v>
      </c>
      <c r="B31" t="s">
        <v>271</v>
      </c>
      <c r="C31" t="s">
        <v>24</v>
      </c>
      <c r="D31">
        <v>1224</v>
      </c>
      <c r="E31">
        <v>1224</v>
      </c>
      <c r="F31">
        <v>1224</v>
      </c>
      <c r="G31">
        <v>1223</v>
      </c>
      <c r="H31">
        <v>4895</v>
      </c>
      <c r="I31" s="51">
        <v>1.95</v>
      </c>
      <c r="J31" s="51">
        <f t="shared" si="5"/>
        <v>9545.25</v>
      </c>
      <c r="K31" s="51">
        <f t="shared" si="0"/>
        <v>2386.7999999999997</v>
      </c>
      <c r="L31" s="51">
        <f t="shared" si="1"/>
        <v>2386.7999999999997</v>
      </c>
      <c r="M31" s="51">
        <f t="shared" si="2"/>
        <v>2386.7999999999997</v>
      </c>
      <c r="N31" s="51">
        <f t="shared" si="3"/>
        <v>2384.85</v>
      </c>
    </row>
    <row r="32" spans="1:14" x14ac:dyDescent="0.25">
      <c r="A32" t="s">
        <v>239</v>
      </c>
      <c r="B32" t="s">
        <v>273</v>
      </c>
      <c r="C32" t="s">
        <v>24</v>
      </c>
      <c r="D32">
        <v>10</v>
      </c>
      <c r="E32">
        <v>10</v>
      </c>
      <c r="F32">
        <v>10</v>
      </c>
      <c r="G32">
        <v>10</v>
      </c>
      <c r="H32">
        <v>40</v>
      </c>
      <c r="I32" s="51">
        <v>76.430000000000007</v>
      </c>
      <c r="J32" s="51">
        <f t="shared" si="5"/>
        <v>3057.2000000000003</v>
      </c>
      <c r="K32" s="51">
        <f t="shared" si="0"/>
        <v>764.30000000000007</v>
      </c>
      <c r="L32" s="51">
        <f t="shared" si="1"/>
        <v>764.30000000000007</v>
      </c>
      <c r="M32" s="51">
        <f t="shared" si="2"/>
        <v>764.30000000000007</v>
      </c>
      <c r="N32" s="51">
        <f t="shared" si="3"/>
        <v>764.30000000000007</v>
      </c>
    </row>
    <row r="33" spans="1:18" x14ac:dyDescent="0.25">
      <c r="A33" t="s">
        <v>239</v>
      </c>
      <c r="B33" t="s">
        <v>275</v>
      </c>
      <c r="C33" t="s">
        <v>37</v>
      </c>
      <c r="D33">
        <v>5</v>
      </c>
      <c r="E33">
        <v>5</v>
      </c>
      <c r="F33">
        <v>5</v>
      </c>
      <c r="G33">
        <v>5</v>
      </c>
      <c r="H33">
        <v>20</v>
      </c>
      <c r="I33" s="51">
        <v>825.41</v>
      </c>
      <c r="J33" s="51">
        <f t="shared" si="5"/>
        <v>16508.2</v>
      </c>
      <c r="K33" s="51">
        <f t="shared" si="0"/>
        <v>4127.05</v>
      </c>
      <c r="L33" s="51">
        <f t="shared" si="1"/>
        <v>4127.05</v>
      </c>
      <c r="M33" s="51">
        <f t="shared" si="2"/>
        <v>4127.05</v>
      </c>
      <c r="N33" s="51">
        <f t="shared" si="3"/>
        <v>4127.05</v>
      </c>
    </row>
    <row r="34" spans="1:18" x14ac:dyDescent="0.25">
      <c r="A34" t="s">
        <v>239</v>
      </c>
      <c r="B34" t="s">
        <v>277</v>
      </c>
      <c r="C34" t="s">
        <v>24</v>
      </c>
      <c r="D34">
        <v>14</v>
      </c>
      <c r="E34">
        <v>14</v>
      </c>
      <c r="F34">
        <v>14</v>
      </c>
      <c r="G34">
        <v>12</v>
      </c>
      <c r="H34">
        <v>54</v>
      </c>
      <c r="I34" s="51">
        <v>183.49</v>
      </c>
      <c r="J34" s="51">
        <f t="shared" si="5"/>
        <v>9908.4600000000009</v>
      </c>
      <c r="K34" s="51">
        <f t="shared" si="0"/>
        <v>2568.86</v>
      </c>
      <c r="L34" s="51">
        <f t="shared" si="1"/>
        <v>2568.86</v>
      </c>
      <c r="M34" s="51">
        <f t="shared" si="2"/>
        <v>2568.86</v>
      </c>
      <c r="N34" s="51">
        <f t="shared" si="3"/>
        <v>2201.88</v>
      </c>
    </row>
    <row r="35" spans="1:18" x14ac:dyDescent="0.25">
      <c r="A35" t="s">
        <v>239</v>
      </c>
      <c r="B35" t="s">
        <v>278</v>
      </c>
      <c r="C35" t="s">
        <v>24</v>
      </c>
      <c r="D35">
        <v>3</v>
      </c>
      <c r="E35">
        <v>3</v>
      </c>
      <c r="F35">
        <v>3</v>
      </c>
      <c r="G35">
        <v>2</v>
      </c>
      <c r="H35">
        <v>11</v>
      </c>
      <c r="I35" s="51">
        <v>112.52</v>
      </c>
      <c r="J35" s="51">
        <f t="shared" si="5"/>
        <v>1237.72</v>
      </c>
      <c r="K35" s="51">
        <f t="shared" si="0"/>
        <v>337.56</v>
      </c>
      <c r="L35" s="51">
        <f t="shared" si="1"/>
        <v>337.56</v>
      </c>
      <c r="M35" s="51">
        <f t="shared" si="2"/>
        <v>337.56</v>
      </c>
      <c r="N35" s="51">
        <f t="shared" si="3"/>
        <v>225.04</v>
      </c>
    </row>
    <row r="36" spans="1:18" x14ac:dyDescent="0.25">
      <c r="A36" t="s">
        <v>239</v>
      </c>
      <c r="B36" t="s">
        <v>279</v>
      </c>
      <c r="C36" t="s">
        <v>24</v>
      </c>
      <c r="D36">
        <v>4378</v>
      </c>
      <c r="E36">
        <v>4378</v>
      </c>
      <c r="F36">
        <v>4378</v>
      </c>
      <c r="G36">
        <v>4379</v>
      </c>
      <c r="H36">
        <v>17513</v>
      </c>
      <c r="I36" s="51">
        <v>2.23</v>
      </c>
      <c r="J36" s="51">
        <f t="shared" si="5"/>
        <v>39053.99</v>
      </c>
      <c r="K36" s="51">
        <f t="shared" si="0"/>
        <v>9762.94</v>
      </c>
      <c r="L36" s="51">
        <f t="shared" si="1"/>
        <v>9762.94</v>
      </c>
      <c r="M36" s="51">
        <f t="shared" si="2"/>
        <v>9762.94</v>
      </c>
      <c r="N36" s="51">
        <f t="shared" si="3"/>
        <v>9765.17</v>
      </c>
    </row>
    <row r="37" spans="1:18" x14ac:dyDescent="0.25">
      <c r="A37" t="s">
        <v>239</v>
      </c>
      <c r="B37" t="s">
        <v>280</v>
      </c>
      <c r="C37" t="s">
        <v>37</v>
      </c>
      <c r="D37">
        <v>318</v>
      </c>
      <c r="E37">
        <v>318</v>
      </c>
      <c r="F37">
        <v>318</v>
      </c>
      <c r="G37">
        <v>316</v>
      </c>
      <c r="H37">
        <v>1270</v>
      </c>
      <c r="I37" s="51">
        <v>620.99</v>
      </c>
      <c r="J37" s="51">
        <f t="shared" si="5"/>
        <v>788657.3</v>
      </c>
      <c r="K37" s="51">
        <f t="shared" si="0"/>
        <v>197474.82</v>
      </c>
      <c r="L37" s="51">
        <f t="shared" si="1"/>
        <v>197474.82</v>
      </c>
      <c r="M37" s="51">
        <f t="shared" si="2"/>
        <v>197474.82</v>
      </c>
      <c r="N37" s="51">
        <f t="shared" si="3"/>
        <v>196232.84</v>
      </c>
    </row>
    <row r="38" spans="1:18" x14ac:dyDescent="0.25">
      <c r="A38" t="s">
        <v>239</v>
      </c>
      <c r="B38" t="s">
        <v>281</v>
      </c>
      <c r="C38" t="s">
        <v>24</v>
      </c>
      <c r="D38">
        <v>96</v>
      </c>
      <c r="E38">
        <v>96</v>
      </c>
      <c r="F38">
        <v>96</v>
      </c>
      <c r="G38">
        <v>94</v>
      </c>
      <c r="H38">
        <v>382</v>
      </c>
      <c r="I38" s="51">
        <v>21.24</v>
      </c>
      <c r="J38" s="51">
        <f t="shared" si="5"/>
        <v>8113.6799999999994</v>
      </c>
      <c r="K38" s="51">
        <f t="shared" si="0"/>
        <v>2039.04</v>
      </c>
      <c r="L38" s="51">
        <f t="shared" si="1"/>
        <v>2039.04</v>
      </c>
      <c r="M38" s="51">
        <f t="shared" si="2"/>
        <v>2039.04</v>
      </c>
      <c r="N38" s="51">
        <f t="shared" si="3"/>
        <v>1996.56</v>
      </c>
    </row>
    <row r="39" spans="1:18" x14ac:dyDescent="0.25">
      <c r="A39" t="s">
        <v>239</v>
      </c>
      <c r="B39" t="s">
        <v>282</v>
      </c>
      <c r="C39" t="s">
        <v>24</v>
      </c>
      <c r="D39">
        <v>93</v>
      </c>
      <c r="E39">
        <v>93</v>
      </c>
      <c r="F39">
        <v>93</v>
      </c>
      <c r="G39">
        <v>92</v>
      </c>
      <c r="H39">
        <v>371</v>
      </c>
      <c r="I39" s="51">
        <v>32.450000000000003</v>
      </c>
      <c r="J39" s="51">
        <f t="shared" si="5"/>
        <v>12038.95</v>
      </c>
      <c r="K39" s="51">
        <f t="shared" si="0"/>
        <v>3017.8500000000004</v>
      </c>
      <c r="L39" s="51">
        <f t="shared" si="1"/>
        <v>3017.8500000000004</v>
      </c>
      <c r="M39" s="51">
        <f t="shared" si="2"/>
        <v>3017.8500000000004</v>
      </c>
      <c r="N39" s="51">
        <f t="shared" si="3"/>
        <v>2985.4</v>
      </c>
    </row>
    <row r="40" spans="1:18" x14ac:dyDescent="0.25">
      <c r="A40" t="s">
        <v>239</v>
      </c>
      <c r="B40" t="s">
        <v>283</v>
      </c>
      <c r="C40" t="s">
        <v>24</v>
      </c>
      <c r="D40">
        <v>52</v>
      </c>
      <c r="E40">
        <v>52</v>
      </c>
      <c r="F40">
        <v>52</v>
      </c>
      <c r="G40">
        <v>53</v>
      </c>
      <c r="H40">
        <v>209</v>
      </c>
      <c r="I40" s="51">
        <v>188.8</v>
      </c>
      <c r="J40" s="51">
        <f t="shared" si="5"/>
        <v>39459.200000000004</v>
      </c>
      <c r="K40" s="51">
        <f t="shared" si="0"/>
        <v>9817.6</v>
      </c>
      <c r="L40" s="51">
        <f t="shared" si="1"/>
        <v>9817.6</v>
      </c>
      <c r="M40" s="51">
        <f t="shared" si="2"/>
        <v>9817.6</v>
      </c>
      <c r="N40" s="51">
        <f t="shared" si="3"/>
        <v>10006.400000000001</v>
      </c>
    </row>
    <row r="41" spans="1:18" x14ac:dyDescent="0.25">
      <c r="A41" t="s">
        <v>239</v>
      </c>
      <c r="B41" t="s">
        <v>284</v>
      </c>
      <c r="C41" t="s">
        <v>24</v>
      </c>
      <c r="D41">
        <v>2152</v>
      </c>
      <c r="E41">
        <v>2152</v>
      </c>
      <c r="F41">
        <v>4152</v>
      </c>
      <c r="G41">
        <v>2152</v>
      </c>
      <c r="H41">
        <v>10608</v>
      </c>
      <c r="I41" s="51">
        <v>32.5</v>
      </c>
      <c r="J41" s="51">
        <f t="shared" si="5"/>
        <v>344760</v>
      </c>
      <c r="K41" s="51">
        <f t="shared" si="0"/>
        <v>69940</v>
      </c>
      <c r="L41" s="51">
        <f t="shared" si="1"/>
        <v>69940</v>
      </c>
      <c r="M41" s="51">
        <f t="shared" si="2"/>
        <v>134940</v>
      </c>
      <c r="N41" s="51">
        <f t="shared" si="3"/>
        <v>69940</v>
      </c>
    </row>
    <row r="42" spans="1:18" x14ac:dyDescent="0.25">
      <c r="A42" t="s">
        <v>239</v>
      </c>
      <c r="B42" t="s">
        <v>285</v>
      </c>
      <c r="C42" t="s">
        <v>24</v>
      </c>
      <c r="D42">
        <v>257</v>
      </c>
      <c r="E42">
        <v>257</v>
      </c>
      <c r="F42">
        <v>257</v>
      </c>
      <c r="G42">
        <v>255</v>
      </c>
      <c r="H42">
        <v>1026</v>
      </c>
      <c r="I42" s="51">
        <v>15.93</v>
      </c>
      <c r="J42" s="51">
        <f t="shared" si="5"/>
        <v>16344.18</v>
      </c>
      <c r="K42" s="51">
        <f t="shared" si="0"/>
        <v>4094.0099999999998</v>
      </c>
      <c r="L42" s="51">
        <f t="shared" si="1"/>
        <v>4094.0099999999998</v>
      </c>
      <c r="M42" s="51">
        <f t="shared" si="2"/>
        <v>4094.0099999999998</v>
      </c>
      <c r="N42" s="51">
        <f t="shared" si="3"/>
        <v>4062.15</v>
      </c>
    </row>
    <row r="43" spans="1:18" x14ac:dyDescent="0.25">
      <c r="A43" t="s">
        <v>239</v>
      </c>
      <c r="B43" t="s">
        <v>286</v>
      </c>
      <c r="C43" t="s">
        <v>24</v>
      </c>
      <c r="D43">
        <v>625</v>
      </c>
      <c r="E43">
        <v>625</v>
      </c>
      <c r="F43">
        <v>625</v>
      </c>
      <c r="G43">
        <v>625</v>
      </c>
      <c r="H43">
        <v>2500</v>
      </c>
      <c r="I43" s="51">
        <v>5.18</v>
      </c>
      <c r="J43" s="51">
        <f t="shared" si="5"/>
        <v>12950</v>
      </c>
      <c r="K43" s="51">
        <f t="shared" si="0"/>
        <v>3237.5</v>
      </c>
      <c r="L43" s="51">
        <f t="shared" si="1"/>
        <v>3237.5</v>
      </c>
      <c r="M43" s="51">
        <f t="shared" si="2"/>
        <v>3237.5</v>
      </c>
      <c r="N43" s="51">
        <f t="shared" si="3"/>
        <v>3237.5</v>
      </c>
    </row>
    <row r="44" spans="1:18" x14ac:dyDescent="0.25">
      <c r="A44" t="s">
        <v>239</v>
      </c>
      <c r="B44" t="s">
        <v>287</v>
      </c>
      <c r="C44" t="s">
        <v>24</v>
      </c>
      <c r="D44">
        <v>655</v>
      </c>
      <c r="E44">
        <v>655</v>
      </c>
      <c r="F44">
        <v>655</v>
      </c>
      <c r="G44">
        <v>655</v>
      </c>
      <c r="H44">
        <v>2620</v>
      </c>
      <c r="I44" s="51">
        <v>3.07</v>
      </c>
      <c r="J44" s="51">
        <f t="shared" si="5"/>
        <v>8043.4</v>
      </c>
      <c r="K44" s="51">
        <f t="shared" si="0"/>
        <v>2010.85</v>
      </c>
      <c r="L44" s="51">
        <f t="shared" si="1"/>
        <v>2010.85</v>
      </c>
      <c r="M44" s="51">
        <f t="shared" si="2"/>
        <v>2010.85</v>
      </c>
      <c r="N44" s="51">
        <f t="shared" si="3"/>
        <v>2010.85</v>
      </c>
      <c r="O44" s="53"/>
      <c r="P44" s="53"/>
      <c r="Q44" s="53"/>
      <c r="R44" s="53"/>
    </row>
    <row r="45" spans="1:18" x14ac:dyDescent="0.25">
      <c r="A45" t="s">
        <v>239</v>
      </c>
      <c r="B45" t="s">
        <v>288</v>
      </c>
      <c r="C45" t="s">
        <v>24</v>
      </c>
      <c r="D45">
        <v>530</v>
      </c>
      <c r="E45">
        <v>530</v>
      </c>
      <c r="F45">
        <v>530</v>
      </c>
      <c r="G45">
        <v>530</v>
      </c>
      <c r="H45">
        <v>2120</v>
      </c>
      <c r="I45" s="51">
        <v>2.63</v>
      </c>
      <c r="J45" s="51">
        <f t="shared" si="5"/>
        <v>5575.5999999999995</v>
      </c>
      <c r="K45" s="51">
        <f t="shared" si="0"/>
        <v>1393.8999999999999</v>
      </c>
      <c r="L45" s="51">
        <f t="shared" si="1"/>
        <v>1393.8999999999999</v>
      </c>
      <c r="M45" s="51">
        <f t="shared" si="2"/>
        <v>1393.8999999999999</v>
      </c>
      <c r="N45" s="51">
        <f t="shared" si="3"/>
        <v>1393.8999999999999</v>
      </c>
    </row>
    <row r="46" spans="1:18" x14ac:dyDescent="0.25">
      <c r="A46" t="s">
        <v>239</v>
      </c>
      <c r="B46" t="s">
        <v>289</v>
      </c>
      <c r="C46" t="s">
        <v>24</v>
      </c>
      <c r="D46">
        <v>379</v>
      </c>
      <c r="E46">
        <v>379</v>
      </c>
      <c r="F46">
        <v>379</v>
      </c>
      <c r="G46">
        <v>378</v>
      </c>
      <c r="H46">
        <v>1515</v>
      </c>
      <c r="I46" s="51">
        <v>1</v>
      </c>
      <c r="J46" s="51">
        <f t="shared" si="5"/>
        <v>1515</v>
      </c>
      <c r="K46" s="51">
        <f t="shared" si="0"/>
        <v>379</v>
      </c>
      <c r="L46" s="51">
        <f t="shared" si="1"/>
        <v>379</v>
      </c>
      <c r="M46" s="51">
        <f t="shared" si="2"/>
        <v>379</v>
      </c>
      <c r="N46" s="51">
        <f t="shared" si="3"/>
        <v>378</v>
      </c>
    </row>
    <row r="47" spans="1:18" x14ac:dyDescent="0.25">
      <c r="A47" t="s">
        <v>239</v>
      </c>
      <c r="B47" t="s">
        <v>290</v>
      </c>
      <c r="C47" t="s">
        <v>24</v>
      </c>
      <c r="D47">
        <v>3</v>
      </c>
      <c r="E47">
        <v>3</v>
      </c>
      <c r="F47">
        <v>3</v>
      </c>
      <c r="G47">
        <v>1</v>
      </c>
      <c r="H47">
        <v>10</v>
      </c>
      <c r="I47" s="51">
        <v>578.20000000000005</v>
      </c>
      <c r="J47" s="51">
        <f t="shared" si="5"/>
        <v>5782</v>
      </c>
      <c r="K47" s="51">
        <f t="shared" si="0"/>
        <v>1734.6000000000001</v>
      </c>
      <c r="L47" s="51">
        <f t="shared" si="1"/>
        <v>1734.6000000000001</v>
      </c>
      <c r="M47" s="51">
        <f t="shared" si="2"/>
        <v>1734.6000000000001</v>
      </c>
      <c r="N47" s="51">
        <f t="shared" si="3"/>
        <v>578.20000000000005</v>
      </c>
    </row>
    <row r="48" spans="1:18" x14ac:dyDescent="0.25">
      <c r="A48" t="s">
        <v>239</v>
      </c>
      <c r="B48" t="s">
        <v>291</v>
      </c>
      <c r="C48" t="s">
        <v>244</v>
      </c>
      <c r="D48">
        <v>7</v>
      </c>
      <c r="E48">
        <v>7</v>
      </c>
      <c r="F48">
        <v>7</v>
      </c>
      <c r="G48">
        <v>8</v>
      </c>
      <c r="H48">
        <v>29</v>
      </c>
      <c r="I48" s="51">
        <v>29</v>
      </c>
      <c r="J48" s="51">
        <f t="shared" si="5"/>
        <v>841</v>
      </c>
      <c r="K48" s="51">
        <f t="shared" si="0"/>
        <v>203</v>
      </c>
      <c r="L48" s="51">
        <f t="shared" si="1"/>
        <v>203</v>
      </c>
      <c r="M48" s="51">
        <f t="shared" si="2"/>
        <v>203</v>
      </c>
      <c r="N48" s="51">
        <f t="shared" si="3"/>
        <v>232</v>
      </c>
      <c r="O48" s="53"/>
      <c r="P48" s="53"/>
      <c r="Q48" s="53"/>
      <c r="R48" s="53"/>
    </row>
    <row r="49" spans="1:18" x14ac:dyDescent="0.25">
      <c r="A49" s="59" t="s">
        <v>239</v>
      </c>
      <c r="B49" s="59" t="s">
        <v>292</v>
      </c>
      <c r="C49" s="59" t="s">
        <v>244</v>
      </c>
      <c r="D49" s="59"/>
      <c r="E49" s="59"/>
      <c r="F49" s="59"/>
      <c r="G49" s="59"/>
      <c r="H49" s="59">
        <v>800</v>
      </c>
      <c r="I49" s="60">
        <v>112.1</v>
      </c>
      <c r="J49" s="60">
        <f t="shared" si="5"/>
        <v>89680</v>
      </c>
      <c r="K49" s="60">
        <f t="shared" si="0"/>
        <v>0</v>
      </c>
      <c r="L49" s="60">
        <f t="shared" si="1"/>
        <v>0</v>
      </c>
      <c r="M49" s="60">
        <f t="shared" si="2"/>
        <v>0</v>
      </c>
      <c r="N49" s="60">
        <f t="shared" si="3"/>
        <v>0</v>
      </c>
      <c r="O49" s="61">
        <f>SUM(K16:K49)</f>
        <v>1113589.5600000003</v>
      </c>
      <c r="P49" s="61">
        <f t="shared" ref="P49:R49" si="8">SUM(L16:L49)</f>
        <v>1113589.5600000003</v>
      </c>
      <c r="Q49" s="61">
        <f t="shared" si="8"/>
        <v>1234789.5600000005</v>
      </c>
      <c r="R49" s="61">
        <f t="shared" si="8"/>
        <v>1110636.1500000001</v>
      </c>
    </row>
    <row r="50" spans="1:18" x14ac:dyDescent="0.25">
      <c r="A50" t="s">
        <v>321</v>
      </c>
      <c r="B50" t="s">
        <v>415</v>
      </c>
      <c r="C50" t="s">
        <v>24</v>
      </c>
      <c r="D50">
        <v>2</v>
      </c>
      <c r="H50">
        <v>2</v>
      </c>
      <c r="I50" s="51">
        <v>6000</v>
      </c>
      <c r="J50" s="51">
        <f t="shared" si="5"/>
        <v>12000</v>
      </c>
      <c r="K50" s="51">
        <f t="shared" si="0"/>
        <v>12000</v>
      </c>
      <c r="L50" s="51">
        <f t="shared" si="1"/>
        <v>0</v>
      </c>
      <c r="M50" s="51">
        <f t="shared" si="2"/>
        <v>0</v>
      </c>
      <c r="N50" s="51">
        <f t="shared" si="3"/>
        <v>0</v>
      </c>
    </row>
    <row r="51" spans="1:18" x14ac:dyDescent="0.25">
      <c r="A51" t="s">
        <v>321</v>
      </c>
      <c r="B51" t="s">
        <v>417</v>
      </c>
      <c r="C51" t="s">
        <v>24</v>
      </c>
      <c r="D51">
        <v>2</v>
      </c>
      <c r="H51">
        <v>2</v>
      </c>
      <c r="I51" s="51">
        <v>9000</v>
      </c>
      <c r="J51" s="51">
        <f t="shared" si="5"/>
        <v>18000</v>
      </c>
      <c r="K51" s="51">
        <f t="shared" si="0"/>
        <v>18000</v>
      </c>
      <c r="L51" s="51">
        <f t="shared" si="1"/>
        <v>0</v>
      </c>
      <c r="M51" s="51">
        <f t="shared" si="2"/>
        <v>0</v>
      </c>
      <c r="N51" s="51">
        <f t="shared" si="3"/>
        <v>0</v>
      </c>
    </row>
    <row r="52" spans="1:18" x14ac:dyDescent="0.25">
      <c r="A52" t="s">
        <v>321</v>
      </c>
      <c r="B52" t="s">
        <v>1210</v>
      </c>
      <c r="C52" t="s">
        <v>24</v>
      </c>
      <c r="E52">
        <v>29</v>
      </c>
      <c r="G52">
        <v>29</v>
      </c>
      <c r="H52">
        <v>58</v>
      </c>
      <c r="I52" s="51">
        <v>30000</v>
      </c>
      <c r="J52" s="51">
        <f t="shared" si="5"/>
        <v>1740000</v>
      </c>
      <c r="L52" s="51">
        <v>870000</v>
      </c>
      <c r="N52" s="51">
        <v>870000</v>
      </c>
    </row>
    <row r="53" spans="1:18" x14ac:dyDescent="0.25">
      <c r="A53" s="59" t="s">
        <v>321</v>
      </c>
      <c r="B53" s="59" t="s">
        <v>419</v>
      </c>
      <c r="C53" s="59" t="s">
        <v>24</v>
      </c>
      <c r="D53" s="59">
        <v>2</v>
      </c>
      <c r="E53" s="59"/>
      <c r="F53" s="59"/>
      <c r="G53" s="59"/>
      <c r="H53" s="59">
        <v>2</v>
      </c>
      <c r="I53" s="60">
        <v>3000</v>
      </c>
      <c r="J53" s="60">
        <f t="shared" si="5"/>
        <v>6000</v>
      </c>
      <c r="K53" s="60">
        <f t="shared" si="0"/>
        <v>6000</v>
      </c>
      <c r="L53" s="60">
        <f t="shared" si="1"/>
        <v>0</v>
      </c>
      <c r="M53" s="60">
        <f t="shared" si="2"/>
        <v>0</v>
      </c>
      <c r="N53" s="60">
        <f t="shared" si="3"/>
        <v>0</v>
      </c>
      <c r="O53" s="61">
        <f>SUM(K50:K53)</f>
        <v>36000</v>
      </c>
      <c r="P53" s="61">
        <f t="shared" ref="P53:R53" si="9">SUM(L50:L53)</f>
        <v>870000</v>
      </c>
      <c r="Q53" s="61">
        <f t="shared" si="9"/>
        <v>0</v>
      </c>
      <c r="R53" s="61">
        <f t="shared" si="9"/>
        <v>870000</v>
      </c>
    </row>
    <row r="54" spans="1:18" x14ac:dyDescent="0.25">
      <c r="A54" t="s">
        <v>329</v>
      </c>
      <c r="B54" t="s">
        <v>745</v>
      </c>
      <c r="C54" t="s">
        <v>24</v>
      </c>
      <c r="F54">
        <v>4</v>
      </c>
      <c r="H54">
        <v>4</v>
      </c>
      <c r="I54" s="51">
        <v>1296000</v>
      </c>
      <c r="J54" s="51">
        <f t="shared" si="5"/>
        <v>5184000</v>
      </c>
      <c r="K54" s="51">
        <f t="shared" si="0"/>
        <v>0</v>
      </c>
      <c r="L54" s="51">
        <f t="shared" si="1"/>
        <v>0</v>
      </c>
      <c r="M54" s="51">
        <f t="shared" si="2"/>
        <v>5184000</v>
      </c>
      <c r="N54" s="51">
        <f t="shared" si="3"/>
        <v>0</v>
      </c>
    </row>
    <row r="55" spans="1:18" x14ac:dyDescent="0.25">
      <c r="A55" t="s">
        <v>329</v>
      </c>
      <c r="B55" t="s">
        <v>424</v>
      </c>
      <c r="C55" t="s">
        <v>24</v>
      </c>
      <c r="D55">
        <v>2</v>
      </c>
      <c r="E55">
        <v>0</v>
      </c>
      <c r="F55">
        <v>0</v>
      </c>
      <c r="G55">
        <v>0</v>
      </c>
      <c r="H55">
        <v>2</v>
      </c>
      <c r="I55" s="51">
        <v>2592000</v>
      </c>
      <c r="J55" s="51">
        <f t="shared" si="5"/>
        <v>5184000</v>
      </c>
      <c r="K55" s="51">
        <f t="shared" si="0"/>
        <v>5184000</v>
      </c>
      <c r="L55" s="51">
        <f t="shared" si="1"/>
        <v>0</v>
      </c>
      <c r="M55" s="51">
        <f t="shared" si="2"/>
        <v>0</v>
      </c>
      <c r="N55" s="51">
        <f t="shared" si="3"/>
        <v>0</v>
      </c>
    </row>
    <row r="56" spans="1:18" x14ac:dyDescent="0.25">
      <c r="A56" t="s">
        <v>329</v>
      </c>
      <c r="B56" t="s">
        <v>1211</v>
      </c>
      <c r="C56" t="s">
        <v>24</v>
      </c>
      <c r="D56">
        <v>0</v>
      </c>
      <c r="E56">
        <v>0</v>
      </c>
      <c r="F56">
        <v>1</v>
      </c>
      <c r="G56">
        <v>0</v>
      </c>
      <c r="H56">
        <v>1</v>
      </c>
      <c r="I56" s="51">
        <v>2950000</v>
      </c>
      <c r="J56" s="51">
        <f t="shared" si="5"/>
        <v>2950000</v>
      </c>
      <c r="M56" s="51">
        <v>2950000</v>
      </c>
    </row>
    <row r="57" spans="1:18" x14ac:dyDescent="0.25">
      <c r="A57" t="s">
        <v>329</v>
      </c>
      <c r="B57" t="s">
        <v>1199</v>
      </c>
      <c r="C57" t="s">
        <v>24</v>
      </c>
      <c r="D57">
        <v>0</v>
      </c>
      <c r="E57">
        <v>4</v>
      </c>
      <c r="F57">
        <v>0</v>
      </c>
      <c r="G57">
        <v>0</v>
      </c>
      <c r="H57">
        <v>4</v>
      </c>
      <c r="I57" s="51">
        <v>3655000</v>
      </c>
      <c r="J57" s="51">
        <f t="shared" si="5"/>
        <v>14620000</v>
      </c>
      <c r="K57" s="51">
        <f t="shared" si="0"/>
        <v>0</v>
      </c>
      <c r="L57" s="51">
        <f t="shared" si="1"/>
        <v>14620000</v>
      </c>
      <c r="M57" s="51">
        <f t="shared" si="2"/>
        <v>0</v>
      </c>
      <c r="N57" s="51">
        <f t="shared" si="3"/>
        <v>0</v>
      </c>
      <c r="O57" s="53"/>
      <c r="P57" s="53"/>
      <c r="Q57" s="53"/>
      <c r="R57" s="53"/>
    </row>
    <row r="58" spans="1:18" x14ac:dyDescent="0.25">
      <c r="A58" t="s">
        <v>329</v>
      </c>
      <c r="B58" t="s">
        <v>1200</v>
      </c>
      <c r="C58" t="s">
        <v>24</v>
      </c>
      <c r="D58">
        <v>0</v>
      </c>
      <c r="E58">
        <v>5</v>
      </c>
      <c r="F58">
        <v>0</v>
      </c>
      <c r="G58">
        <v>0</v>
      </c>
      <c r="H58">
        <v>5</v>
      </c>
      <c r="I58" s="51">
        <v>2150000</v>
      </c>
      <c r="J58" s="51">
        <f t="shared" si="5"/>
        <v>10750000</v>
      </c>
      <c r="K58" s="51">
        <f t="shared" si="0"/>
        <v>0</v>
      </c>
      <c r="L58" s="51">
        <f t="shared" si="1"/>
        <v>10750000</v>
      </c>
      <c r="M58" s="51">
        <f t="shared" si="2"/>
        <v>0</v>
      </c>
      <c r="N58" s="51">
        <f t="shared" si="3"/>
        <v>0</v>
      </c>
      <c r="O58" s="53"/>
      <c r="P58" s="53"/>
      <c r="Q58" s="53"/>
      <c r="R58" s="53"/>
    </row>
    <row r="59" spans="1:18" x14ac:dyDescent="0.25">
      <c r="A59" s="59" t="s">
        <v>329</v>
      </c>
      <c r="B59" s="59" t="s">
        <v>1201</v>
      </c>
      <c r="C59" s="59" t="s">
        <v>24</v>
      </c>
      <c r="D59" s="59">
        <v>0</v>
      </c>
      <c r="E59" s="59">
        <v>10</v>
      </c>
      <c r="F59" s="59">
        <v>0</v>
      </c>
      <c r="G59" s="59">
        <v>0</v>
      </c>
      <c r="H59" s="59">
        <v>10</v>
      </c>
      <c r="I59" s="60">
        <v>80000</v>
      </c>
      <c r="J59" s="60">
        <f t="shared" si="5"/>
        <v>800000</v>
      </c>
      <c r="K59" s="60">
        <f t="shared" si="0"/>
        <v>0</v>
      </c>
      <c r="L59" s="60">
        <f t="shared" si="1"/>
        <v>800000</v>
      </c>
      <c r="M59" s="60">
        <f t="shared" si="2"/>
        <v>0</v>
      </c>
      <c r="N59" s="60">
        <f t="shared" si="3"/>
        <v>0</v>
      </c>
      <c r="O59" s="61">
        <f>SUM(K54:K59)</f>
        <v>5184000</v>
      </c>
      <c r="P59" s="61">
        <f t="shared" ref="P59:R59" si="10">SUM(L54:L59)</f>
        <v>26170000</v>
      </c>
      <c r="Q59" s="61">
        <f t="shared" si="10"/>
        <v>8134000</v>
      </c>
      <c r="R59" s="61">
        <f t="shared" si="10"/>
        <v>0</v>
      </c>
    </row>
    <row r="60" spans="1:18" x14ac:dyDescent="0.25">
      <c r="A60" s="59" t="s">
        <v>343</v>
      </c>
      <c r="B60" s="59" t="s">
        <v>746</v>
      </c>
      <c r="C60" s="59" t="s">
        <v>24</v>
      </c>
      <c r="D60" s="59">
        <v>2</v>
      </c>
      <c r="E60" s="59">
        <v>2</v>
      </c>
      <c r="F60" s="59">
        <v>2</v>
      </c>
      <c r="G60" s="59">
        <v>1</v>
      </c>
      <c r="H60" s="59">
        <v>7</v>
      </c>
      <c r="I60" s="60">
        <v>600000</v>
      </c>
      <c r="J60" s="60">
        <f t="shared" si="5"/>
        <v>4200000</v>
      </c>
      <c r="K60" s="60">
        <f t="shared" si="0"/>
        <v>1200000</v>
      </c>
      <c r="L60" s="60">
        <f t="shared" si="1"/>
        <v>1200000</v>
      </c>
      <c r="M60" s="60">
        <f t="shared" si="2"/>
        <v>1200000</v>
      </c>
      <c r="N60" s="60">
        <f t="shared" si="3"/>
        <v>600000</v>
      </c>
      <c r="O60" s="61">
        <f>K60</f>
        <v>1200000</v>
      </c>
      <c r="P60" s="61">
        <f t="shared" ref="P60:R60" si="11">L60</f>
        <v>1200000</v>
      </c>
      <c r="Q60" s="61">
        <f t="shared" si="11"/>
        <v>1200000</v>
      </c>
      <c r="R60" s="61">
        <f t="shared" si="11"/>
        <v>600000</v>
      </c>
    </row>
    <row r="61" spans="1:18" x14ac:dyDescent="0.25">
      <c r="A61" t="s">
        <v>349</v>
      </c>
      <c r="B61" t="s">
        <v>413</v>
      </c>
      <c r="D61">
        <v>5</v>
      </c>
      <c r="E61">
        <v>5</v>
      </c>
      <c r="F61">
        <v>5</v>
      </c>
      <c r="G61">
        <v>5</v>
      </c>
      <c r="H61">
        <v>20</v>
      </c>
      <c r="I61" s="51">
        <v>142</v>
      </c>
      <c r="J61" s="51">
        <f t="shared" si="5"/>
        <v>2840</v>
      </c>
      <c r="K61" s="51">
        <f t="shared" si="0"/>
        <v>710</v>
      </c>
      <c r="L61" s="51">
        <f t="shared" si="1"/>
        <v>710</v>
      </c>
      <c r="M61" s="51">
        <f t="shared" si="2"/>
        <v>710</v>
      </c>
      <c r="N61" s="51">
        <f t="shared" si="3"/>
        <v>710</v>
      </c>
    </row>
    <row r="62" spans="1:18" x14ac:dyDescent="0.25">
      <c r="A62" t="s">
        <v>349</v>
      </c>
      <c r="B62" t="s">
        <v>1202</v>
      </c>
      <c r="C62" t="s">
        <v>24</v>
      </c>
      <c r="D62">
        <v>0</v>
      </c>
      <c r="E62">
        <v>6</v>
      </c>
      <c r="F62">
        <v>6</v>
      </c>
      <c r="G62">
        <v>6</v>
      </c>
      <c r="H62">
        <v>18</v>
      </c>
      <c r="I62" s="51">
        <v>4932.45</v>
      </c>
      <c r="J62" s="51">
        <f t="shared" si="5"/>
        <v>88784.099999999991</v>
      </c>
      <c r="K62" s="51">
        <f t="shared" si="0"/>
        <v>0</v>
      </c>
      <c r="L62" s="51">
        <f t="shared" si="1"/>
        <v>29594.699999999997</v>
      </c>
      <c r="M62" s="51">
        <f t="shared" si="2"/>
        <v>29594.699999999997</v>
      </c>
      <c r="N62" s="51">
        <f t="shared" si="3"/>
        <v>29594.699999999997</v>
      </c>
    </row>
    <row r="63" spans="1:18" x14ac:dyDescent="0.25">
      <c r="A63" s="59" t="s">
        <v>349</v>
      </c>
      <c r="B63" s="59" t="s">
        <v>1203</v>
      </c>
      <c r="C63" s="59" t="s">
        <v>24</v>
      </c>
      <c r="D63" s="59">
        <v>0</v>
      </c>
      <c r="E63" s="59">
        <v>4</v>
      </c>
      <c r="F63" s="59">
        <v>4</v>
      </c>
      <c r="G63" s="59">
        <v>4</v>
      </c>
      <c r="H63" s="59">
        <v>12</v>
      </c>
      <c r="I63" s="60">
        <v>5940</v>
      </c>
      <c r="J63" s="60">
        <f t="shared" si="5"/>
        <v>71280</v>
      </c>
      <c r="K63" s="60">
        <f t="shared" si="0"/>
        <v>0</v>
      </c>
      <c r="L63" s="60">
        <f t="shared" si="1"/>
        <v>23760</v>
      </c>
      <c r="M63" s="60">
        <f t="shared" si="2"/>
        <v>23760</v>
      </c>
      <c r="N63" s="60">
        <f t="shared" si="3"/>
        <v>23760</v>
      </c>
      <c r="O63" s="61">
        <f>SUM(K61:K63)</f>
        <v>710</v>
      </c>
      <c r="P63" s="61">
        <f t="shared" ref="P63:R63" si="12">SUM(L61:L63)</f>
        <v>54064.7</v>
      </c>
      <c r="Q63" s="61">
        <f t="shared" si="12"/>
        <v>54064.7</v>
      </c>
      <c r="R63" s="61">
        <f t="shared" si="12"/>
        <v>54064.7</v>
      </c>
    </row>
    <row r="64" spans="1:18" x14ac:dyDescent="0.25">
      <c r="A64" s="59" t="s">
        <v>351</v>
      </c>
      <c r="B64" s="59" t="s">
        <v>432</v>
      </c>
      <c r="C64" s="59" t="s">
        <v>24</v>
      </c>
      <c r="D64" s="59">
        <v>2</v>
      </c>
      <c r="E64" s="59">
        <v>0</v>
      </c>
      <c r="F64" s="59">
        <v>0</v>
      </c>
      <c r="G64" s="59">
        <v>0</v>
      </c>
      <c r="H64" s="59">
        <v>2</v>
      </c>
      <c r="I64" s="60">
        <v>155.94</v>
      </c>
      <c r="J64" s="60">
        <f t="shared" si="5"/>
        <v>311.88</v>
      </c>
      <c r="K64" s="60">
        <f t="shared" si="0"/>
        <v>311.88</v>
      </c>
      <c r="L64" s="60">
        <f t="shared" si="1"/>
        <v>0</v>
      </c>
      <c r="M64" s="60">
        <f t="shared" si="2"/>
        <v>0</v>
      </c>
      <c r="N64" s="60">
        <f t="shared" si="3"/>
        <v>0</v>
      </c>
      <c r="O64" s="61">
        <f>K64</f>
        <v>311.88</v>
      </c>
      <c r="P64" s="61">
        <f t="shared" ref="P64:R64" si="13">L64</f>
        <v>0</v>
      </c>
      <c r="Q64" s="61">
        <f t="shared" si="13"/>
        <v>0</v>
      </c>
      <c r="R64" s="61">
        <f t="shared" si="13"/>
        <v>0</v>
      </c>
    </row>
    <row r="65" spans="1:14" x14ac:dyDescent="0.25">
      <c r="A65" t="s">
        <v>359</v>
      </c>
      <c r="B65" t="s">
        <v>752</v>
      </c>
      <c r="C65" t="s">
        <v>24</v>
      </c>
      <c r="D65">
        <v>2</v>
      </c>
      <c r="E65">
        <v>0</v>
      </c>
      <c r="F65">
        <v>0</v>
      </c>
      <c r="G65">
        <v>0</v>
      </c>
      <c r="H65">
        <v>2</v>
      </c>
      <c r="I65" s="51">
        <v>187.5</v>
      </c>
      <c r="J65" s="51">
        <f t="shared" si="5"/>
        <v>375</v>
      </c>
      <c r="K65" s="51">
        <f t="shared" si="0"/>
        <v>375</v>
      </c>
      <c r="L65" s="51">
        <f t="shared" si="1"/>
        <v>0</v>
      </c>
      <c r="M65" s="51">
        <f t="shared" si="2"/>
        <v>0</v>
      </c>
      <c r="N65" s="51">
        <f t="shared" si="3"/>
        <v>0</v>
      </c>
    </row>
    <row r="66" spans="1:14" x14ac:dyDescent="0.25">
      <c r="A66" t="s">
        <v>359</v>
      </c>
      <c r="B66" t="s">
        <v>754</v>
      </c>
      <c r="C66" t="s">
        <v>24</v>
      </c>
      <c r="D66">
        <v>1</v>
      </c>
      <c r="E66">
        <v>1</v>
      </c>
      <c r="F66">
        <v>1</v>
      </c>
      <c r="G66">
        <v>2</v>
      </c>
      <c r="H66">
        <v>5</v>
      </c>
      <c r="I66" s="51">
        <v>1200</v>
      </c>
      <c r="J66" s="51">
        <f t="shared" si="5"/>
        <v>6000</v>
      </c>
      <c r="K66" s="51">
        <f t="shared" si="0"/>
        <v>1200</v>
      </c>
      <c r="L66" s="51">
        <f t="shared" si="1"/>
        <v>1200</v>
      </c>
      <c r="M66" s="51">
        <f t="shared" si="2"/>
        <v>1200</v>
      </c>
      <c r="N66" s="51">
        <f t="shared" si="3"/>
        <v>2400</v>
      </c>
    </row>
    <row r="67" spans="1:14" x14ac:dyDescent="0.25">
      <c r="A67" t="s">
        <v>359</v>
      </c>
      <c r="B67" t="s">
        <v>755</v>
      </c>
      <c r="C67" t="s">
        <v>24</v>
      </c>
      <c r="D67">
        <v>1</v>
      </c>
      <c r="E67">
        <v>1</v>
      </c>
      <c r="F67">
        <v>1</v>
      </c>
      <c r="G67">
        <v>0</v>
      </c>
      <c r="H67">
        <v>3</v>
      </c>
      <c r="I67" s="51">
        <v>6890</v>
      </c>
      <c r="J67" s="51">
        <f t="shared" si="5"/>
        <v>20670</v>
      </c>
      <c r="K67" s="51">
        <f t="shared" si="0"/>
        <v>6890</v>
      </c>
      <c r="L67" s="51">
        <f t="shared" si="1"/>
        <v>6890</v>
      </c>
      <c r="M67" s="51">
        <f t="shared" si="2"/>
        <v>6890</v>
      </c>
      <c r="N67" s="51">
        <f t="shared" si="3"/>
        <v>0</v>
      </c>
    </row>
    <row r="68" spans="1:14" x14ac:dyDescent="0.25">
      <c r="A68" t="s">
        <v>359</v>
      </c>
      <c r="B68" t="s">
        <v>756</v>
      </c>
      <c r="C68" t="s">
        <v>24</v>
      </c>
      <c r="D68">
        <v>1</v>
      </c>
      <c r="E68">
        <v>1</v>
      </c>
      <c r="F68">
        <v>1</v>
      </c>
      <c r="G68">
        <v>2</v>
      </c>
      <c r="H68">
        <v>5</v>
      </c>
      <c r="I68" s="51">
        <v>187.5</v>
      </c>
      <c r="J68" s="51">
        <f t="shared" si="5"/>
        <v>937.5</v>
      </c>
      <c r="K68" s="51">
        <f t="shared" si="0"/>
        <v>187.5</v>
      </c>
      <c r="L68" s="51">
        <f t="shared" si="1"/>
        <v>187.5</v>
      </c>
      <c r="M68" s="51">
        <f t="shared" si="2"/>
        <v>187.5</v>
      </c>
      <c r="N68" s="51">
        <f t="shared" si="3"/>
        <v>375</v>
      </c>
    </row>
    <row r="69" spans="1:14" x14ac:dyDescent="0.25">
      <c r="A69" t="s">
        <v>359</v>
      </c>
      <c r="B69" t="s">
        <v>757</v>
      </c>
      <c r="C69" t="s">
        <v>24</v>
      </c>
      <c r="D69">
        <v>2</v>
      </c>
      <c r="E69">
        <v>0</v>
      </c>
      <c r="F69">
        <v>0</v>
      </c>
      <c r="G69">
        <v>0</v>
      </c>
      <c r="H69">
        <v>2</v>
      </c>
      <c r="I69" s="51">
        <v>446.56</v>
      </c>
      <c r="J69" s="51">
        <f t="shared" si="5"/>
        <v>893.12</v>
      </c>
      <c r="K69" s="51">
        <f t="shared" si="0"/>
        <v>893.12</v>
      </c>
      <c r="L69" s="51">
        <f t="shared" si="1"/>
        <v>0</v>
      </c>
      <c r="M69" s="51">
        <f t="shared" si="2"/>
        <v>0</v>
      </c>
      <c r="N69" s="51">
        <f t="shared" si="3"/>
        <v>0</v>
      </c>
    </row>
    <row r="70" spans="1:14" x14ac:dyDescent="0.25">
      <c r="A70" t="s">
        <v>359</v>
      </c>
      <c r="B70" t="s">
        <v>758</v>
      </c>
      <c r="C70" t="s">
        <v>24</v>
      </c>
      <c r="D70">
        <v>1</v>
      </c>
      <c r="E70">
        <v>0</v>
      </c>
      <c r="F70">
        <v>0</v>
      </c>
      <c r="G70">
        <v>0</v>
      </c>
      <c r="H70">
        <v>1</v>
      </c>
      <c r="I70" s="51">
        <v>446.56</v>
      </c>
      <c r="J70" s="51">
        <f t="shared" si="5"/>
        <v>446.56</v>
      </c>
      <c r="K70" s="51">
        <f t="shared" ref="K70:K133" si="14">D70*I70</f>
        <v>446.56</v>
      </c>
      <c r="L70" s="51">
        <f t="shared" ref="L70:L133" si="15">I70*E70</f>
        <v>0</v>
      </c>
      <c r="M70" s="51">
        <f t="shared" ref="M70:M133" si="16">I70*F70</f>
        <v>0</v>
      </c>
      <c r="N70" s="51">
        <f t="shared" ref="N70:N133" si="17">I70*G70</f>
        <v>0</v>
      </c>
    </row>
    <row r="71" spans="1:14" x14ac:dyDescent="0.25">
      <c r="A71" t="s">
        <v>359</v>
      </c>
      <c r="B71" t="s">
        <v>759</v>
      </c>
      <c r="C71" t="s">
        <v>24</v>
      </c>
      <c r="D71">
        <v>2</v>
      </c>
      <c r="E71">
        <v>0</v>
      </c>
      <c r="F71">
        <v>0</v>
      </c>
      <c r="G71">
        <v>0</v>
      </c>
      <c r="H71">
        <v>2</v>
      </c>
      <c r="I71" s="51">
        <v>490.87</v>
      </c>
      <c r="J71" s="51">
        <f t="shared" ref="J71:J134" si="18">I71*H71</f>
        <v>981.74</v>
      </c>
      <c r="K71" s="51">
        <f t="shared" si="14"/>
        <v>981.74</v>
      </c>
      <c r="L71" s="51">
        <f t="shared" si="15"/>
        <v>0</v>
      </c>
      <c r="M71" s="51">
        <f t="shared" si="16"/>
        <v>0</v>
      </c>
      <c r="N71" s="51">
        <f t="shared" si="17"/>
        <v>0</v>
      </c>
    </row>
    <row r="72" spans="1:14" x14ac:dyDescent="0.25">
      <c r="A72" t="s">
        <v>359</v>
      </c>
      <c r="B72" t="s">
        <v>760</v>
      </c>
      <c r="C72" t="s">
        <v>24</v>
      </c>
      <c r="D72">
        <v>2</v>
      </c>
      <c r="E72">
        <v>0</v>
      </c>
      <c r="F72">
        <v>0</v>
      </c>
      <c r="G72">
        <v>0</v>
      </c>
      <c r="H72">
        <v>2</v>
      </c>
      <c r="I72" s="51">
        <v>65</v>
      </c>
      <c r="J72" s="51">
        <f t="shared" si="18"/>
        <v>130</v>
      </c>
      <c r="K72" s="51">
        <f t="shared" si="14"/>
        <v>130</v>
      </c>
      <c r="L72" s="51">
        <f t="shared" si="15"/>
        <v>0</v>
      </c>
      <c r="M72" s="51">
        <f t="shared" si="16"/>
        <v>0</v>
      </c>
      <c r="N72" s="51">
        <f t="shared" si="17"/>
        <v>0</v>
      </c>
    </row>
    <row r="73" spans="1:14" x14ac:dyDescent="0.25">
      <c r="A73" t="s">
        <v>359</v>
      </c>
      <c r="B73" t="s">
        <v>761</v>
      </c>
      <c r="C73" t="s">
        <v>24</v>
      </c>
      <c r="D73">
        <v>1</v>
      </c>
      <c r="E73">
        <v>0</v>
      </c>
      <c r="F73">
        <v>0</v>
      </c>
      <c r="G73">
        <v>0</v>
      </c>
      <c r="H73">
        <v>1</v>
      </c>
      <c r="I73" s="51">
        <v>553.07000000000005</v>
      </c>
      <c r="J73" s="51">
        <f t="shared" si="18"/>
        <v>553.07000000000005</v>
      </c>
      <c r="K73" s="51">
        <f t="shared" si="14"/>
        <v>553.07000000000005</v>
      </c>
      <c r="L73" s="51">
        <f t="shared" si="15"/>
        <v>0</v>
      </c>
      <c r="M73" s="51">
        <f t="shared" si="16"/>
        <v>0</v>
      </c>
      <c r="N73" s="51">
        <f t="shared" si="17"/>
        <v>0</v>
      </c>
    </row>
    <row r="74" spans="1:14" x14ac:dyDescent="0.25">
      <c r="A74" t="s">
        <v>359</v>
      </c>
      <c r="B74" t="s">
        <v>762</v>
      </c>
      <c r="C74" t="s">
        <v>24</v>
      </c>
      <c r="D74">
        <v>1</v>
      </c>
      <c r="E74">
        <v>0</v>
      </c>
      <c r="F74">
        <v>0</v>
      </c>
      <c r="G74">
        <v>0</v>
      </c>
      <c r="H74">
        <v>1</v>
      </c>
      <c r="I74" s="51">
        <v>705</v>
      </c>
      <c r="J74" s="51">
        <f t="shared" si="18"/>
        <v>705</v>
      </c>
      <c r="K74" s="51">
        <f t="shared" si="14"/>
        <v>705</v>
      </c>
      <c r="L74" s="51">
        <f t="shared" si="15"/>
        <v>0</v>
      </c>
      <c r="M74" s="51">
        <f t="shared" si="16"/>
        <v>0</v>
      </c>
      <c r="N74" s="51">
        <f t="shared" si="17"/>
        <v>0</v>
      </c>
    </row>
    <row r="75" spans="1:14" x14ac:dyDescent="0.25">
      <c r="A75" t="s">
        <v>359</v>
      </c>
      <c r="B75" t="s">
        <v>763</v>
      </c>
      <c r="C75" t="s">
        <v>24</v>
      </c>
      <c r="D75">
        <v>1</v>
      </c>
      <c r="E75">
        <v>0</v>
      </c>
      <c r="F75">
        <v>0</v>
      </c>
      <c r="G75">
        <v>0</v>
      </c>
      <c r="H75">
        <v>1</v>
      </c>
      <c r="I75" s="51">
        <v>466</v>
      </c>
      <c r="J75" s="51">
        <f t="shared" si="18"/>
        <v>466</v>
      </c>
      <c r="K75" s="51">
        <f t="shared" si="14"/>
        <v>466</v>
      </c>
      <c r="L75" s="51">
        <f t="shared" si="15"/>
        <v>0</v>
      </c>
      <c r="M75" s="51">
        <f t="shared" si="16"/>
        <v>0</v>
      </c>
      <c r="N75" s="51">
        <f t="shared" si="17"/>
        <v>0</v>
      </c>
    </row>
    <row r="76" spans="1:14" x14ac:dyDescent="0.25">
      <c r="A76" t="s">
        <v>359</v>
      </c>
      <c r="B76" t="s">
        <v>764</v>
      </c>
      <c r="C76" t="s">
        <v>24</v>
      </c>
      <c r="D76">
        <v>1</v>
      </c>
      <c r="E76">
        <v>0</v>
      </c>
      <c r="F76">
        <v>0</v>
      </c>
      <c r="G76">
        <v>0</v>
      </c>
      <c r="H76">
        <v>1</v>
      </c>
      <c r="I76" s="51">
        <v>1450</v>
      </c>
      <c r="J76" s="51">
        <f t="shared" si="18"/>
        <v>1450</v>
      </c>
      <c r="K76" s="51">
        <f t="shared" si="14"/>
        <v>1450</v>
      </c>
      <c r="L76" s="51">
        <f t="shared" si="15"/>
        <v>0</v>
      </c>
      <c r="M76" s="51">
        <f t="shared" si="16"/>
        <v>0</v>
      </c>
      <c r="N76" s="51">
        <f t="shared" si="17"/>
        <v>0</v>
      </c>
    </row>
    <row r="77" spans="1:14" x14ac:dyDescent="0.25">
      <c r="A77" t="s">
        <v>359</v>
      </c>
      <c r="B77" t="s">
        <v>765</v>
      </c>
      <c r="C77" t="s">
        <v>24</v>
      </c>
      <c r="D77">
        <v>1</v>
      </c>
      <c r="E77">
        <v>0</v>
      </c>
      <c r="F77">
        <v>0</v>
      </c>
      <c r="G77">
        <v>0</v>
      </c>
      <c r="H77">
        <v>1</v>
      </c>
      <c r="I77" s="51">
        <v>1200</v>
      </c>
      <c r="J77" s="51">
        <f t="shared" si="18"/>
        <v>1200</v>
      </c>
      <c r="K77" s="51">
        <f t="shared" si="14"/>
        <v>1200</v>
      </c>
      <c r="L77" s="51">
        <f t="shared" si="15"/>
        <v>0</v>
      </c>
      <c r="M77" s="51">
        <f t="shared" si="16"/>
        <v>0</v>
      </c>
      <c r="N77" s="51">
        <f t="shared" si="17"/>
        <v>0</v>
      </c>
    </row>
    <row r="78" spans="1:14" x14ac:dyDescent="0.25">
      <c r="A78" t="s">
        <v>359</v>
      </c>
      <c r="B78" t="s">
        <v>766</v>
      </c>
      <c r="C78" t="s">
        <v>24</v>
      </c>
      <c r="D78">
        <v>1</v>
      </c>
      <c r="E78">
        <v>1</v>
      </c>
      <c r="F78">
        <v>1</v>
      </c>
      <c r="G78">
        <v>0</v>
      </c>
      <c r="H78">
        <v>3</v>
      </c>
      <c r="I78" s="51">
        <v>435</v>
      </c>
      <c r="J78" s="51">
        <f t="shared" si="18"/>
        <v>1305</v>
      </c>
      <c r="K78" s="51">
        <f t="shared" si="14"/>
        <v>435</v>
      </c>
      <c r="L78" s="51">
        <f t="shared" si="15"/>
        <v>435</v>
      </c>
      <c r="M78" s="51">
        <f t="shared" si="16"/>
        <v>435</v>
      </c>
      <c r="N78" s="51">
        <f t="shared" si="17"/>
        <v>0</v>
      </c>
    </row>
    <row r="79" spans="1:14" x14ac:dyDescent="0.25">
      <c r="A79" t="s">
        <v>359</v>
      </c>
      <c r="B79" t="s">
        <v>767</v>
      </c>
      <c r="C79" t="s">
        <v>24</v>
      </c>
      <c r="D79">
        <v>1</v>
      </c>
      <c r="E79">
        <v>0</v>
      </c>
      <c r="F79">
        <v>0</v>
      </c>
      <c r="G79">
        <v>0</v>
      </c>
      <c r="H79">
        <v>1</v>
      </c>
      <c r="I79" s="51">
        <v>871.59</v>
      </c>
      <c r="J79" s="51">
        <f t="shared" si="18"/>
        <v>871.59</v>
      </c>
      <c r="K79" s="51">
        <f t="shared" si="14"/>
        <v>871.59</v>
      </c>
      <c r="L79" s="51">
        <f t="shared" si="15"/>
        <v>0</v>
      </c>
      <c r="M79" s="51">
        <f t="shared" si="16"/>
        <v>0</v>
      </c>
      <c r="N79" s="51">
        <f t="shared" si="17"/>
        <v>0</v>
      </c>
    </row>
    <row r="80" spans="1:14" x14ac:dyDescent="0.25">
      <c r="A80" t="s">
        <v>359</v>
      </c>
      <c r="B80" t="s">
        <v>768</v>
      </c>
      <c r="C80" t="s">
        <v>24</v>
      </c>
      <c r="D80">
        <v>1</v>
      </c>
      <c r="E80">
        <v>0</v>
      </c>
      <c r="F80">
        <v>0</v>
      </c>
      <c r="G80">
        <v>0</v>
      </c>
      <c r="H80">
        <v>1</v>
      </c>
      <c r="I80" s="51">
        <v>1326</v>
      </c>
      <c r="J80" s="51">
        <f t="shared" si="18"/>
        <v>1326</v>
      </c>
      <c r="K80" s="51">
        <f t="shared" si="14"/>
        <v>1326</v>
      </c>
      <c r="L80" s="51">
        <f t="shared" si="15"/>
        <v>0</v>
      </c>
      <c r="M80" s="51">
        <f t="shared" si="16"/>
        <v>0</v>
      </c>
      <c r="N80" s="51">
        <f t="shared" si="17"/>
        <v>0</v>
      </c>
    </row>
    <row r="81" spans="1:14" x14ac:dyDescent="0.25">
      <c r="A81" t="s">
        <v>359</v>
      </c>
      <c r="B81" t="s">
        <v>769</v>
      </c>
      <c r="C81" t="s">
        <v>24</v>
      </c>
      <c r="D81">
        <v>1</v>
      </c>
      <c r="E81">
        <v>0</v>
      </c>
      <c r="F81">
        <v>0</v>
      </c>
      <c r="G81">
        <v>0</v>
      </c>
      <c r="H81">
        <v>1</v>
      </c>
      <c r="I81" s="51">
        <v>3200</v>
      </c>
      <c r="J81" s="51">
        <f t="shared" si="18"/>
        <v>3200</v>
      </c>
      <c r="K81" s="51">
        <f t="shared" si="14"/>
        <v>3200</v>
      </c>
      <c r="L81" s="51">
        <f t="shared" si="15"/>
        <v>0</v>
      </c>
      <c r="M81" s="51">
        <f t="shared" si="16"/>
        <v>0</v>
      </c>
      <c r="N81" s="51">
        <f t="shared" si="17"/>
        <v>0</v>
      </c>
    </row>
    <row r="82" spans="1:14" x14ac:dyDescent="0.25">
      <c r="A82" t="s">
        <v>359</v>
      </c>
      <c r="B82" t="s">
        <v>770</v>
      </c>
      <c r="C82" t="s">
        <v>24</v>
      </c>
      <c r="D82">
        <v>1</v>
      </c>
      <c r="E82">
        <v>1</v>
      </c>
      <c r="F82">
        <v>1</v>
      </c>
      <c r="G82">
        <v>1</v>
      </c>
      <c r="H82">
        <v>4</v>
      </c>
      <c r="I82" s="51">
        <v>1800</v>
      </c>
      <c r="J82" s="51">
        <f t="shared" si="18"/>
        <v>7200</v>
      </c>
      <c r="K82" s="51">
        <f t="shared" si="14"/>
        <v>1800</v>
      </c>
      <c r="L82" s="51">
        <f t="shared" si="15"/>
        <v>1800</v>
      </c>
      <c r="M82" s="51">
        <f t="shared" si="16"/>
        <v>1800</v>
      </c>
      <c r="N82" s="51">
        <f t="shared" si="17"/>
        <v>1800</v>
      </c>
    </row>
    <row r="83" spans="1:14" x14ac:dyDescent="0.25">
      <c r="A83" t="s">
        <v>359</v>
      </c>
      <c r="B83" t="s">
        <v>771</v>
      </c>
      <c r="C83" t="s">
        <v>24</v>
      </c>
      <c r="D83">
        <v>1</v>
      </c>
      <c r="E83">
        <v>0</v>
      </c>
      <c r="F83">
        <v>0</v>
      </c>
      <c r="G83">
        <v>0</v>
      </c>
      <c r="H83">
        <v>1</v>
      </c>
      <c r="I83" s="51">
        <v>2600</v>
      </c>
      <c r="J83" s="51">
        <f t="shared" si="18"/>
        <v>2600</v>
      </c>
      <c r="K83" s="51">
        <f t="shared" si="14"/>
        <v>2600</v>
      </c>
      <c r="L83" s="51">
        <f t="shared" si="15"/>
        <v>0</v>
      </c>
      <c r="M83" s="51">
        <f t="shared" si="16"/>
        <v>0</v>
      </c>
      <c r="N83" s="51">
        <f t="shared" si="17"/>
        <v>0</v>
      </c>
    </row>
    <row r="84" spans="1:14" x14ac:dyDescent="0.25">
      <c r="A84" t="s">
        <v>359</v>
      </c>
      <c r="B84" t="s">
        <v>772</v>
      </c>
      <c r="C84" t="s">
        <v>24</v>
      </c>
      <c r="D84">
        <v>1</v>
      </c>
      <c r="E84">
        <v>1</v>
      </c>
      <c r="F84">
        <v>1</v>
      </c>
      <c r="G84">
        <v>0</v>
      </c>
      <c r="H84">
        <v>3</v>
      </c>
      <c r="I84" s="51">
        <v>4500</v>
      </c>
      <c r="J84" s="51">
        <f t="shared" si="18"/>
        <v>13500</v>
      </c>
      <c r="K84" s="51">
        <f t="shared" si="14"/>
        <v>4500</v>
      </c>
      <c r="L84" s="51">
        <f t="shared" si="15"/>
        <v>4500</v>
      </c>
      <c r="M84" s="51">
        <f t="shared" si="16"/>
        <v>4500</v>
      </c>
      <c r="N84" s="51">
        <f t="shared" si="17"/>
        <v>0</v>
      </c>
    </row>
    <row r="85" spans="1:14" x14ac:dyDescent="0.25">
      <c r="A85" t="s">
        <v>359</v>
      </c>
      <c r="B85" t="s">
        <v>773</v>
      </c>
      <c r="C85" t="s">
        <v>24</v>
      </c>
      <c r="D85">
        <v>1</v>
      </c>
      <c r="E85">
        <v>0</v>
      </c>
      <c r="F85">
        <v>0</v>
      </c>
      <c r="G85">
        <v>0</v>
      </c>
      <c r="H85">
        <v>1</v>
      </c>
      <c r="I85" s="51">
        <v>130</v>
      </c>
      <c r="J85" s="51">
        <f t="shared" si="18"/>
        <v>130</v>
      </c>
      <c r="K85" s="51">
        <f t="shared" si="14"/>
        <v>130</v>
      </c>
      <c r="L85" s="51">
        <f t="shared" si="15"/>
        <v>0</v>
      </c>
      <c r="M85" s="51">
        <f t="shared" si="16"/>
        <v>0</v>
      </c>
      <c r="N85" s="51">
        <f t="shared" si="17"/>
        <v>0</v>
      </c>
    </row>
    <row r="86" spans="1:14" x14ac:dyDescent="0.25">
      <c r="A86" t="s">
        <v>359</v>
      </c>
      <c r="B86" t="s">
        <v>774</v>
      </c>
      <c r="C86" t="s">
        <v>24</v>
      </c>
      <c r="D86">
        <v>2</v>
      </c>
      <c r="E86">
        <v>0</v>
      </c>
      <c r="F86">
        <v>0</v>
      </c>
      <c r="G86">
        <v>0</v>
      </c>
      <c r="H86">
        <v>2</v>
      </c>
      <c r="I86" s="51">
        <v>650</v>
      </c>
      <c r="J86" s="51">
        <f t="shared" si="18"/>
        <v>1300</v>
      </c>
      <c r="K86" s="51">
        <f t="shared" si="14"/>
        <v>1300</v>
      </c>
      <c r="L86" s="51">
        <f t="shared" si="15"/>
        <v>0</v>
      </c>
      <c r="M86" s="51">
        <f t="shared" si="16"/>
        <v>0</v>
      </c>
      <c r="N86" s="51">
        <f t="shared" si="17"/>
        <v>0</v>
      </c>
    </row>
    <row r="87" spans="1:14" x14ac:dyDescent="0.25">
      <c r="A87" t="s">
        <v>359</v>
      </c>
      <c r="B87" t="s">
        <v>775</v>
      </c>
      <c r="C87" t="s">
        <v>24</v>
      </c>
      <c r="D87">
        <v>2</v>
      </c>
      <c r="E87">
        <v>0</v>
      </c>
      <c r="F87">
        <v>0</v>
      </c>
      <c r="G87">
        <v>0</v>
      </c>
      <c r="H87">
        <v>2</v>
      </c>
      <c r="I87" s="51">
        <v>650</v>
      </c>
      <c r="J87" s="51">
        <f t="shared" si="18"/>
        <v>1300</v>
      </c>
      <c r="K87" s="51">
        <f t="shared" si="14"/>
        <v>1300</v>
      </c>
      <c r="L87" s="51">
        <f t="shared" si="15"/>
        <v>0</v>
      </c>
      <c r="M87" s="51">
        <f t="shared" si="16"/>
        <v>0</v>
      </c>
      <c r="N87" s="51">
        <f t="shared" si="17"/>
        <v>0</v>
      </c>
    </row>
    <row r="88" spans="1:14" x14ac:dyDescent="0.25">
      <c r="A88" t="s">
        <v>359</v>
      </c>
      <c r="B88" t="s">
        <v>776</v>
      </c>
      <c r="C88" t="s">
        <v>24</v>
      </c>
      <c r="D88">
        <v>1</v>
      </c>
      <c r="E88">
        <v>0</v>
      </c>
      <c r="F88">
        <v>0</v>
      </c>
      <c r="G88">
        <v>0</v>
      </c>
      <c r="H88">
        <v>1</v>
      </c>
      <c r="I88" s="51">
        <v>1850</v>
      </c>
      <c r="J88" s="51">
        <f t="shared" si="18"/>
        <v>1850</v>
      </c>
      <c r="K88" s="51">
        <f t="shared" si="14"/>
        <v>1850</v>
      </c>
      <c r="L88" s="51">
        <f t="shared" si="15"/>
        <v>0</v>
      </c>
      <c r="M88" s="51">
        <f t="shared" si="16"/>
        <v>0</v>
      </c>
      <c r="N88" s="51">
        <f t="shared" si="17"/>
        <v>0</v>
      </c>
    </row>
    <row r="89" spans="1:14" x14ac:dyDescent="0.25">
      <c r="A89" t="s">
        <v>359</v>
      </c>
      <c r="B89" t="s">
        <v>777</v>
      </c>
      <c r="C89" t="s">
        <v>24</v>
      </c>
      <c r="D89">
        <v>1</v>
      </c>
      <c r="E89">
        <v>1</v>
      </c>
      <c r="F89">
        <v>1</v>
      </c>
      <c r="G89">
        <v>1</v>
      </c>
      <c r="H89">
        <v>4</v>
      </c>
      <c r="I89" s="51">
        <v>110</v>
      </c>
      <c r="J89" s="51">
        <f t="shared" si="18"/>
        <v>440</v>
      </c>
      <c r="K89" s="51">
        <f t="shared" si="14"/>
        <v>110</v>
      </c>
      <c r="L89" s="51">
        <f t="shared" si="15"/>
        <v>110</v>
      </c>
      <c r="M89" s="51">
        <f t="shared" si="16"/>
        <v>110</v>
      </c>
      <c r="N89" s="51">
        <f t="shared" si="17"/>
        <v>110</v>
      </c>
    </row>
    <row r="90" spans="1:14" x14ac:dyDescent="0.25">
      <c r="A90" t="s">
        <v>359</v>
      </c>
      <c r="B90" t="s">
        <v>778</v>
      </c>
      <c r="C90" t="s">
        <v>24</v>
      </c>
      <c r="D90">
        <v>1</v>
      </c>
      <c r="E90">
        <v>0</v>
      </c>
      <c r="F90">
        <v>0</v>
      </c>
      <c r="G90">
        <v>0</v>
      </c>
      <c r="H90">
        <v>1</v>
      </c>
      <c r="I90" s="51">
        <v>1575</v>
      </c>
      <c r="J90" s="51">
        <f t="shared" si="18"/>
        <v>1575</v>
      </c>
      <c r="K90" s="51">
        <f t="shared" si="14"/>
        <v>1575</v>
      </c>
      <c r="L90" s="51">
        <f t="shared" si="15"/>
        <v>0</v>
      </c>
      <c r="M90" s="51">
        <f t="shared" si="16"/>
        <v>0</v>
      </c>
      <c r="N90" s="51">
        <f t="shared" si="17"/>
        <v>0</v>
      </c>
    </row>
    <row r="91" spans="1:14" x14ac:dyDescent="0.25">
      <c r="A91" t="s">
        <v>359</v>
      </c>
      <c r="B91" t="s">
        <v>779</v>
      </c>
      <c r="C91" t="s">
        <v>24</v>
      </c>
      <c r="D91">
        <v>1</v>
      </c>
      <c r="E91">
        <v>0</v>
      </c>
      <c r="F91">
        <v>0</v>
      </c>
      <c r="G91">
        <v>0</v>
      </c>
      <c r="H91">
        <v>1</v>
      </c>
      <c r="I91" s="51">
        <v>300</v>
      </c>
      <c r="J91" s="51">
        <f t="shared" si="18"/>
        <v>300</v>
      </c>
      <c r="K91" s="51">
        <f t="shared" si="14"/>
        <v>300</v>
      </c>
      <c r="L91" s="51">
        <f t="shared" si="15"/>
        <v>0</v>
      </c>
      <c r="M91" s="51">
        <f t="shared" si="16"/>
        <v>0</v>
      </c>
      <c r="N91" s="51">
        <f t="shared" si="17"/>
        <v>0</v>
      </c>
    </row>
    <row r="92" spans="1:14" x14ac:dyDescent="0.25">
      <c r="A92" t="s">
        <v>359</v>
      </c>
      <c r="B92" t="s">
        <v>780</v>
      </c>
      <c r="C92" t="s">
        <v>24</v>
      </c>
      <c r="D92">
        <v>1</v>
      </c>
      <c r="E92">
        <v>0</v>
      </c>
      <c r="F92">
        <v>0</v>
      </c>
      <c r="G92">
        <v>0</v>
      </c>
      <c r="H92">
        <v>1</v>
      </c>
      <c r="I92" s="51">
        <v>1300</v>
      </c>
      <c r="J92" s="51">
        <f t="shared" si="18"/>
        <v>1300</v>
      </c>
      <c r="K92" s="51">
        <f t="shared" si="14"/>
        <v>1300</v>
      </c>
      <c r="L92" s="51">
        <f t="shared" si="15"/>
        <v>0</v>
      </c>
      <c r="M92" s="51">
        <f t="shared" si="16"/>
        <v>0</v>
      </c>
      <c r="N92" s="51">
        <f t="shared" si="17"/>
        <v>0</v>
      </c>
    </row>
    <row r="93" spans="1:14" x14ac:dyDescent="0.25">
      <c r="A93" t="s">
        <v>359</v>
      </c>
      <c r="B93" t="s">
        <v>781</v>
      </c>
      <c r="C93" t="s">
        <v>24</v>
      </c>
      <c r="D93">
        <v>2</v>
      </c>
      <c r="E93">
        <v>0</v>
      </c>
      <c r="F93">
        <v>0</v>
      </c>
      <c r="G93">
        <v>0</v>
      </c>
      <c r="H93">
        <v>2</v>
      </c>
      <c r="I93" s="51">
        <v>740</v>
      </c>
      <c r="J93" s="51">
        <f t="shared" si="18"/>
        <v>1480</v>
      </c>
      <c r="K93" s="51">
        <f t="shared" si="14"/>
        <v>1480</v>
      </c>
      <c r="L93" s="51">
        <f t="shared" si="15"/>
        <v>0</v>
      </c>
      <c r="M93" s="51">
        <f t="shared" si="16"/>
        <v>0</v>
      </c>
      <c r="N93" s="51">
        <f t="shared" si="17"/>
        <v>0</v>
      </c>
    </row>
    <row r="94" spans="1:14" x14ac:dyDescent="0.25">
      <c r="A94" t="s">
        <v>359</v>
      </c>
      <c r="B94" t="s">
        <v>782</v>
      </c>
      <c r="C94" t="s">
        <v>24</v>
      </c>
      <c r="D94">
        <v>1</v>
      </c>
      <c r="E94">
        <v>1</v>
      </c>
      <c r="F94">
        <v>1</v>
      </c>
      <c r="G94">
        <v>0</v>
      </c>
      <c r="H94">
        <v>3</v>
      </c>
      <c r="I94" s="51">
        <v>1500</v>
      </c>
      <c r="J94" s="51">
        <f t="shared" si="18"/>
        <v>4500</v>
      </c>
      <c r="K94" s="51">
        <f t="shared" si="14"/>
        <v>1500</v>
      </c>
      <c r="L94" s="51">
        <f t="shared" si="15"/>
        <v>1500</v>
      </c>
      <c r="M94" s="51">
        <f t="shared" si="16"/>
        <v>1500</v>
      </c>
      <c r="N94" s="51">
        <f t="shared" si="17"/>
        <v>0</v>
      </c>
    </row>
    <row r="95" spans="1:14" x14ac:dyDescent="0.25">
      <c r="A95" t="s">
        <v>359</v>
      </c>
      <c r="B95" t="s">
        <v>783</v>
      </c>
      <c r="C95" t="s">
        <v>24</v>
      </c>
      <c r="D95">
        <v>1</v>
      </c>
      <c r="E95">
        <v>0</v>
      </c>
      <c r="F95">
        <v>0</v>
      </c>
      <c r="G95">
        <v>0</v>
      </c>
      <c r="H95">
        <v>1</v>
      </c>
      <c r="I95" s="51">
        <v>1900</v>
      </c>
      <c r="J95" s="51">
        <f t="shared" si="18"/>
        <v>1900</v>
      </c>
      <c r="K95" s="51">
        <f t="shared" si="14"/>
        <v>1900</v>
      </c>
      <c r="L95" s="51">
        <f t="shared" si="15"/>
        <v>0</v>
      </c>
      <c r="M95" s="51">
        <f t="shared" si="16"/>
        <v>0</v>
      </c>
      <c r="N95" s="51">
        <f t="shared" si="17"/>
        <v>0</v>
      </c>
    </row>
    <row r="96" spans="1:14" x14ac:dyDescent="0.25">
      <c r="A96" t="s">
        <v>359</v>
      </c>
      <c r="B96" t="s">
        <v>784</v>
      </c>
      <c r="C96" t="s">
        <v>24</v>
      </c>
      <c r="D96">
        <v>1</v>
      </c>
      <c r="E96">
        <v>0</v>
      </c>
      <c r="F96">
        <v>0</v>
      </c>
      <c r="G96">
        <v>0</v>
      </c>
      <c r="H96">
        <v>1</v>
      </c>
      <c r="I96" s="51">
        <v>1900</v>
      </c>
      <c r="J96" s="51">
        <f t="shared" si="18"/>
        <v>1900</v>
      </c>
      <c r="K96" s="51">
        <f t="shared" si="14"/>
        <v>1900</v>
      </c>
      <c r="L96" s="51">
        <f t="shared" si="15"/>
        <v>0</v>
      </c>
      <c r="M96" s="51">
        <f t="shared" si="16"/>
        <v>0</v>
      </c>
      <c r="N96" s="51">
        <f t="shared" si="17"/>
        <v>0</v>
      </c>
    </row>
    <row r="97" spans="1:18" x14ac:dyDescent="0.25">
      <c r="A97" t="s">
        <v>359</v>
      </c>
      <c r="B97" t="s">
        <v>785</v>
      </c>
      <c r="C97" t="s">
        <v>24</v>
      </c>
      <c r="D97">
        <v>2</v>
      </c>
      <c r="E97">
        <v>0</v>
      </c>
      <c r="F97">
        <v>0</v>
      </c>
      <c r="G97">
        <v>0</v>
      </c>
      <c r="H97">
        <v>2</v>
      </c>
      <c r="I97" s="51">
        <v>450</v>
      </c>
      <c r="J97" s="51">
        <f t="shared" si="18"/>
        <v>900</v>
      </c>
      <c r="K97" s="51">
        <f t="shared" si="14"/>
        <v>900</v>
      </c>
      <c r="L97" s="51">
        <f t="shared" si="15"/>
        <v>0</v>
      </c>
      <c r="M97" s="51">
        <f t="shared" si="16"/>
        <v>0</v>
      </c>
      <c r="N97" s="51">
        <f t="shared" si="17"/>
        <v>0</v>
      </c>
    </row>
    <row r="98" spans="1:18" x14ac:dyDescent="0.25">
      <c r="A98" t="s">
        <v>359</v>
      </c>
      <c r="B98" t="s">
        <v>786</v>
      </c>
      <c r="C98" t="s">
        <v>24</v>
      </c>
      <c r="D98">
        <v>1</v>
      </c>
      <c r="E98">
        <v>0</v>
      </c>
      <c r="F98">
        <v>0</v>
      </c>
      <c r="G98">
        <v>0</v>
      </c>
      <c r="H98">
        <v>1</v>
      </c>
      <c r="I98" s="51">
        <v>1650</v>
      </c>
      <c r="J98" s="51">
        <f t="shared" si="18"/>
        <v>1650</v>
      </c>
      <c r="K98" s="51">
        <f t="shared" si="14"/>
        <v>1650</v>
      </c>
      <c r="L98" s="51">
        <f t="shared" si="15"/>
        <v>0</v>
      </c>
      <c r="M98" s="51">
        <f t="shared" si="16"/>
        <v>0</v>
      </c>
      <c r="N98" s="51">
        <f t="shared" si="17"/>
        <v>0</v>
      </c>
    </row>
    <row r="99" spans="1:18" x14ac:dyDescent="0.25">
      <c r="A99" t="s">
        <v>359</v>
      </c>
      <c r="B99" t="s">
        <v>1126</v>
      </c>
      <c r="C99" t="s">
        <v>24</v>
      </c>
      <c r="D99">
        <v>2</v>
      </c>
      <c r="E99">
        <v>2</v>
      </c>
      <c r="F99">
        <v>2</v>
      </c>
      <c r="G99">
        <v>0</v>
      </c>
      <c r="H99">
        <v>6</v>
      </c>
      <c r="I99" s="51">
        <v>1600</v>
      </c>
      <c r="J99" s="51">
        <f t="shared" si="18"/>
        <v>9600</v>
      </c>
      <c r="K99" s="51">
        <f t="shared" si="14"/>
        <v>3200</v>
      </c>
      <c r="L99" s="51">
        <f t="shared" si="15"/>
        <v>3200</v>
      </c>
      <c r="M99" s="51">
        <f t="shared" si="16"/>
        <v>3200</v>
      </c>
      <c r="N99" s="51">
        <f t="shared" si="17"/>
        <v>0</v>
      </c>
    </row>
    <row r="100" spans="1:18" x14ac:dyDescent="0.25">
      <c r="A100" t="s">
        <v>359</v>
      </c>
      <c r="B100" t="s">
        <v>1127</v>
      </c>
      <c r="C100" t="s">
        <v>24</v>
      </c>
      <c r="D100">
        <v>1</v>
      </c>
      <c r="E100">
        <v>0</v>
      </c>
      <c r="F100">
        <v>0</v>
      </c>
      <c r="G100">
        <v>0</v>
      </c>
      <c r="H100">
        <v>1</v>
      </c>
      <c r="I100" s="51">
        <v>5500</v>
      </c>
      <c r="J100" s="51">
        <f t="shared" si="18"/>
        <v>5500</v>
      </c>
      <c r="K100" s="51">
        <f t="shared" si="14"/>
        <v>5500</v>
      </c>
      <c r="L100" s="51">
        <f t="shared" si="15"/>
        <v>0</v>
      </c>
      <c r="M100" s="51">
        <f t="shared" si="16"/>
        <v>0</v>
      </c>
      <c r="N100" s="51">
        <f t="shared" si="17"/>
        <v>0</v>
      </c>
    </row>
    <row r="101" spans="1:18" x14ac:dyDescent="0.25">
      <c r="A101" t="s">
        <v>359</v>
      </c>
      <c r="B101" t="s">
        <v>787</v>
      </c>
      <c r="C101" t="s">
        <v>24</v>
      </c>
      <c r="D101">
        <v>2</v>
      </c>
      <c r="E101">
        <v>0</v>
      </c>
      <c r="F101">
        <v>0</v>
      </c>
      <c r="G101">
        <v>0</v>
      </c>
      <c r="H101">
        <v>2</v>
      </c>
      <c r="I101" s="51">
        <v>650</v>
      </c>
      <c r="J101" s="51">
        <f t="shared" si="18"/>
        <v>1300</v>
      </c>
      <c r="K101" s="51">
        <f t="shared" si="14"/>
        <v>1300</v>
      </c>
      <c r="L101" s="51">
        <f t="shared" si="15"/>
        <v>0</v>
      </c>
      <c r="M101" s="51">
        <f t="shared" si="16"/>
        <v>0</v>
      </c>
      <c r="N101" s="51">
        <f t="shared" si="17"/>
        <v>0</v>
      </c>
      <c r="O101" s="53"/>
      <c r="P101" s="53"/>
      <c r="Q101" s="53"/>
      <c r="R101" s="53"/>
    </row>
    <row r="102" spans="1:18" x14ac:dyDescent="0.25">
      <c r="A102" t="s">
        <v>359</v>
      </c>
      <c r="B102" t="s">
        <v>788</v>
      </c>
      <c r="C102" t="s">
        <v>24</v>
      </c>
      <c r="D102">
        <v>1</v>
      </c>
      <c r="E102">
        <v>0</v>
      </c>
      <c r="F102">
        <v>0</v>
      </c>
      <c r="G102">
        <v>0</v>
      </c>
      <c r="H102">
        <v>1</v>
      </c>
      <c r="I102" s="51">
        <v>8500</v>
      </c>
      <c r="J102" s="51">
        <f t="shared" si="18"/>
        <v>8500</v>
      </c>
      <c r="K102" s="51">
        <f t="shared" si="14"/>
        <v>8500</v>
      </c>
      <c r="L102" s="51">
        <f t="shared" si="15"/>
        <v>0</v>
      </c>
      <c r="M102" s="51">
        <f t="shared" si="16"/>
        <v>0</v>
      </c>
      <c r="N102" s="51">
        <f t="shared" si="17"/>
        <v>0</v>
      </c>
    </row>
    <row r="103" spans="1:18" x14ac:dyDescent="0.25">
      <c r="A103" t="s">
        <v>359</v>
      </c>
      <c r="B103" t="s">
        <v>789</v>
      </c>
      <c r="C103" t="s">
        <v>24</v>
      </c>
      <c r="D103">
        <v>2</v>
      </c>
      <c r="E103">
        <v>0</v>
      </c>
      <c r="F103">
        <v>0</v>
      </c>
      <c r="G103">
        <v>0</v>
      </c>
      <c r="H103">
        <v>2</v>
      </c>
      <c r="I103" s="51">
        <v>1800</v>
      </c>
      <c r="J103" s="51">
        <f t="shared" si="18"/>
        <v>3600</v>
      </c>
      <c r="K103" s="51">
        <f t="shared" si="14"/>
        <v>3600</v>
      </c>
      <c r="L103" s="51">
        <f t="shared" si="15"/>
        <v>0</v>
      </c>
      <c r="M103" s="51">
        <f t="shared" si="16"/>
        <v>0</v>
      </c>
      <c r="N103" s="51">
        <f t="shared" si="17"/>
        <v>0</v>
      </c>
    </row>
    <row r="104" spans="1:18" x14ac:dyDescent="0.25">
      <c r="A104" t="s">
        <v>359</v>
      </c>
      <c r="B104" t="s">
        <v>790</v>
      </c>
      <c r="C104" t="s">
        <v>24</v>
      </c>
      <c r="D104">
        <v>1</v>
      </c>
      <c r="E104">
        <v>0</v>
      </c>
      <c r="F104">
        <v>0</v>
      </c>
      <c r="G104">
        <v>0</v>
      </c>
      <c r="H104">
        <v>1</v>
      </c>
      <c r="I104" s="51">
        <v>600</v>
      </c>
      <c r="J104" s="51">
        <f t="shared" si="18"/>
        <v>600</v>
      </c>
      <c r="K104" s="51">
        <f t="shared" si="14"/>
        <v>600</v>
      </c>
      <c r="L104" s="51">
        <f t="shared" si="15"/>
        <v>0</v>
      </c>
      <c r="M104" s="51">
        <f t="shared" si="16"/>
        <v>0</v>
      </c>
      <c r="N104" s="51">
        <f t="shared" si="17"/>
        <v>0</v>
      </c>
    </row>
    <row r="105" spans="1:18" x14ac:dyDescent="0.25">
      <c r="A105" t="s">
        <v>359</v>
      </c>
      <c r="B105" t="s">
        <v>791</v>
      </c>
      <c r="C105" t="s">
        <v>24</v>
      </c>
      <c r="D105">
        <v>1</v>
      </c>
      <c r="E105">
        <v>0</v>
      </c>
      <c r="F105">
        <v>0</v>
      </c>
      <c r="G105">
        <v>0</v>
      </c>
      <c r="H105">
        <v>1</v>
      </c>
      <c r="I105" s="51">
        <v>1800</v>
      </c>
      <c r="J105" s="51">
        <f t="shared" si="18"/>
        <v>1800</v>
      </c>
      <c r="K105" s="51">
        <f t="shared" si="14"/>
        <v>1800</v>
      </c>
      <c r="L105" s="51">
        <f t="shared" si="15"/>
        <v>0</v>
      </c>
      <c r="M105" s="51">
        <f t="shared" si="16"/>
        <v>0</v>
      </c>
      <c r="N105" s="51">
        <f t="shared" si="17"/>
        <v>0</v>
      </c>
    </row>
    <row r="106" spans="1:18" x14ac:dyDescent="0.25">
      <c r="A106" t="s">
        <v>359</v>
      </c>
      <c r="B106" t="s">
        <v>792</v>
      </c>
      <c r="C106" t="s">
        <v>24</v>
      </c>
      <c r="D106">
        <v>1</v>
      </c>
      <c r="E106">
        <v>0</v>
      </c>
      <c r="F106">
        <v>0</v>
      </c>
      <c r="G106">
        <v>0</v>
      </c>
      <c r="H106">
        <v>1</v>
      </c>
      <c r="I106" s="51">
        <v>84</v>
      </c>
      <c r="J106" s="51">
        <f t="shared" si="18"/>
        <v>84</v>
      </c>
      <c r="K106" s="51">
        <f t="shared" si="14"/>
        <v>84</v>
      </c>
      <c r="L106" s="51">
        <f t="shared" si="15"/>
        <v>0</v>
      </c>
      <c r="M106" s="51">
        <f t="shared" si="16"/>
        <v>0</v>
      </c>
      <c r="N106" s="51">
        <f t="shared" si="17"/>
        <v>0</v>
      </c>
    </row>
    <row r="107" spans="1:18" x14ac:dyDescent="0.25">
      <c r="A107" s="59" t="s">
        <v>359</v>
      </c>
      <c r="B107" s="59" t="s">
        <v>753</v>
      </c>
      <c r="C107" s="59" t="s">
        <v>24</v>
      </c>
      <c r="D107" s="59">
        <v>2</v>
      </c>
      <c r="E107" s="59">
        <v>0</v>
      </c>
      <c r="F107" s="59">
        <v>0</v>
      </c>
      <c r="G107" s="59">
        <v>0</v>
      </c>
      <c r="H107" s="59">
        <v>2</v>
      </c>
      <c r="I107" s="60">
        <v>621.91</v>
      </c>
      <c r="J107" s="60">
        <f t="shared" si="18"/>
        <v>1243.82</v>
      </c>
      <c r="K107" s="60">
        <f t="shared" si="14"/>
        <v>1243.82</v>
      </c>
      <c r="L107" s="60">
        <f t="shared" si="15"/>
        <v>0</v>
      </c>
      <c r="M107" s="60">
        <f t="shared" si="16"/>
        <v>0</v>
      </c>
      <c r="N107" s="60">
        <f t="shared" si="17"/>
        <v>0</v>
      </c>
      <c r="O107" s="61">
        <f>SUM(K65:K107)</f>
        <v>73233.400000000009</v>
      </c>
      <c r="P107" s="61">
        <f t="shared" ref="P107:R107" si="19">SUM(L65:L107)</f>
        <v>19822.5</v>
      </c>
      <c r="Q107" s="61">
        <f t="shared" si="19"/>
        <v>19822.5</v>
      </c>
      <c r="R107" s="61">
        <f t="shared" si="19"/>
        <v>4685</v>
      </c>
    </row>
    <row r="108" spans="1:18" x14ac:dyDescent="0.25">
      <c r="A108" t="s">
        <v>386</v>
      </c>
      <c r="B108" t="s">
        <v>842</v>
      </c>
      <c r="C108" t="s">
        <v>1128</v>
      </c>
      <c r="D108">
        <v>1</v>
      </c>
      <c r="E108">
        <v>1</v>
      </c>
      <c r="F108">
        <v>1</v>
      </c>
      <c r="G108">
        <v>1</v>
      </c>
      <c r="H108">
        <v>4</v>
      </c>
      <c r="I108" s="51">
        <v>45</v>
      </c>
      <c r="J108" s="51">
        <f t="shared" si="18"/>
        <v>180</v>
      </c>
      <c r="K108" s="51">
        <f t="shared" si="14"/>
        <v>45</v>
      </c>
      <c r="L108" s="51">
        <f t="shared" si="15"/>
        <v>45</v>
      </c>
      <c r="M108" s="51">
        <f t="shared" si="16"/>
        <v>45</v>
      </c>
      <c r="N108" s="51">
        <f t="shared" si="17"/>
        <v>45</v>
      </c>
    </row>
    <row r="109" spans="1:18" x14ac:dyDescent="0.25">
      <c r="A109" t="s">
        <v>386</v>
      </c>
      <c r="B109" t="s">
        <v>843</v>
      </c>
      <c r="C109" t="s">
        <v>24</v>
      </c>
      <c r="D109">
        <v>30</v>
      </c>
      <c r="E109">
        <v>30</v>
      </c>
      <c r="F109">
        <v>30</v>
      </c>
      <c r="G109">
        <v>30</v>
      </c>
      <c r="H109">
        <v>120</v>
      </c>
      <c r="I109" s="51">
        <v>37.14</v>
      </c>
      <c r="J109" s="51">
        <f t="shared" si="18"/>
        <v>4456.8</v>
      </c>
      <c r="K109" s="51">
        <f t="shared" si="14"/>
        <v>1114.2</v>
      </c>
      <c r="L109" s="51">
        <f t="shared" si="15"/>
        <v>1114.2</v>
      </c>
      <c r="M109" s="51">
        <f t="shared" si="16"/>
        <v>1114.2</v>
      </c>
      <c r="N109" s="51">
        <f t="shared" si="17"/>
        <v>1114.2</v>
      </c>
    </row>
    <row r="110" spans="1:18" x14ac:dyDescent="0.25">
      <c r="A110" t="s">
        <v>386</v>
      </c>
      <c r="B110" t="s">
        <v>844</v>
      </c>
      <c r="C110" t="s">
        <v>24</v>
      </c>
      <c r="D110">
        <v>25</v>
      </c>
      <c r="E110">
        <v>25</v>
      </c>
      <c r="F110">
        <v>25</v>
      </c>
      <c r="G110">
        <v>25</v>
      </c>
      <c r="H110">
        <v>100</v>
      </c>
      <c r="I110" s="51">
        <v>19.71</v>
      </c>
      <c r="J110" s="51">
        <f t="shared" si="18"/>
        <v>1971</v>
      </c>
      <c r="K110" s="51">
        <f t="shared" si="14"/>
        <v>492.75</v>
      </c>
      <c r="L110" s="51">
        <f t="shared" si="15"/>
        <v>492.75</v>
      </c>
      <c r="M110" s="51">
        <f t="shared" si="16"/>
        <v>492.75</v>
      </c>
      <c r="N110" s="51">
        <f t="shared" si="17"/>
        <v>492.75</v>
      </c>
    </row>
    <row r="111" spans="1:18" x14ac:dyDescent="0.25">
      <c r="A111" t="s">
        <v>386</v>
      </c>
      <c r="B111" t="s">
        <v>845</v>
      </c>
      <c r="C111" t="s">
        <v>24</v>
      </c>
      <c r="D111">
        <v>68</v>
      </c>
      <c r="E111">
        <v>68</v>
      </c>
      <c r="F111">
        <v>68</v>
      </c>
      <c r="G111">
        <v>66</v>
      </c>
      <c r="H111">
        <v>270</v>
      </c>
      <c r="I111" s="51">
        <v>25.52</v>
      </c>
      <c r="J111" s="51">
        <f t="shared" si="18"/>
        <v>6890.4</v>
      </c>
      <c r="K111" s="51">
        <f t="shared" si="14"/>
        <v>1735.36</v>
      </c>
      <c r="L111" s="51">
        <f t="shared" si="15"/>
        <v>1735.36</v>
      </c>
      <c r="M111" s="51">
        <f t="shared" si="16"/>
        <v>1735.36</v>
      </c>
      <c r="N111" s="51">
        <f t="shared" si="17"/>
        <v>1684.32</v>
      </c>
    </row>
    <row r="112" spans="1:18" x14ac:dyDescent="0.25">
      <c r="A112" t="s">
        <v>386</v>
      </c>
      <c r="B112" t="s">
        <v>846</v>
      </c>
      <c r="C112" t="s">
        <v>24</v>
      </c>
      <c r="D112">
        <v>100</v>
      </c>
      <c r="E112">
        <v>100</v>
      </c>
      <c r="F112">
        <v>100</v>
      </c>
      <c r="G112">
        <v>100</v>
      </c>
      <c r="H112">
        <v>400</v>
      </c>
      <c r="I112" s="51">
        <v>25.91</v>
      </c>
      <c r="J112" s="51">
        <f t="shared" si="18"/>
        <v>10364</v>
      </c>
      <c r="K112" s="51">
        <f t="shared" si="14"/>
        <v>2591</v>
      </c>
      <c r="L112" s="51">
        <f t="shared" si="15"/>
        <v>2591</v>
      </c>
      <c r="M112" s="51">
        <f t="shared" si="16"/>
        <v>2591</v>
      </c>
      <c r="N112" s="51">
        <f t="shared" si="17"/>
        <v>2591</v>
      </c>
    </row>
    <row r="113" spans="1:18" x14ac:dyDescent="0.25">
      <c r="A113" t="s">
        <v>386</v>
      </c>
      <c r="B113" t="s">
        <v>847</v>
      </c>
      <c r="C113" t="s">
        <v>24</v>
      </c>
      <c r="D113">
        <v>1</v>
      </c>
      <c r="E113">
        <v>1</v>
      </c>
      <c r="F113">
        <v>1</v>
      </c>
      <c r="G113">
        <v>2</v>
      </c>
      <c r="H113">
        <v>5</v>
      </c>
      <c r="I113" s="51">
        <v>197.2</v>
      </c>
      <c r="J113" s="51">
        <f t="shared" si="18"/>
        <v>986</v>
      </c>
      <c r="K113" s="51">
        <f t="shared" si="14"/>
        <v>197.2</v>
      </c>
      <c r="L113" s="51">
        <f t="shared" si="15"/>
        <v>197.2</v>
      </c>
      <c r="M113" s="51">
        <f t="shared" si="16"/>
        <v>197.2</v>
      </c>
      <c r="N113" s="51">
        <f t="shared" si="17"/>
        <v>394.4</v>
      </c>
    </row>
    <row r="114" spans="1:18" x14ac:dyDescent="0.25">
      <c r="A114" t="s">
        <v>386</v>
      </c>
      <c r="B114" t="s">
        <v>848</v>
      </c>
      <c r="C114" t="s">
        <v>24</v>
      </c>
      <c r="D114">
        <v>38</v>
      </c>
      <c r="E114">
        <v>38</v>
      </c>
      <c r="F114">
        <v>38</v>
      </c>
      <c r="G114">
        <v>36</v>
      </c>
      <c r="H114">
        <v>150</v>
      </c>
      <c r="I114" s="51">
        <v>3.45</v>
      </c>
      <c r="J114" s="51">
        <f t="shared" si="18"/>
        <v>517.5</v>
      </c>
      <c r="K114" s="51">
        <f t="shared" si="14"/>
        <v>131.1</v>
      </c>
      <c r="L114" s="51">
        <f t="shared" si="15"/>
        <v>131.1</v>
      </c>
      <c r="M114" s="51">
        <f t="shared" si="16"/>
        <v>131.1</v>
      </c>
      <c r="N114" s="51">
        <f t="shared" si="17"/>
        <v>124.2</v>
      </c>
    </row>
    <row r="115" spans="1:18" x14ac:dyDescent="0.25">
      <c r="A115" t="s">
        <v>386</v>
      </c>
      <c r="B115" t="s">
        <v>849</v>
      </c>
      <c r="D115">
        <v>450</v>
      </c>
      <c r="E115">
        <v>450</v>
      </c>
      <c r="F115">
        <v>450</v>
      </c>
      <c r="G115">
        <v>450</v>
      </c>
      <c r="H115">
        <v>1800</v>
      </c>
      <c r="I115" s="51">
        <v>1.85</v>
      </c>
      <c r="J115" s="51">
        <f t="shared" si="18"/>
        <v>3330</v>
      </c>
      <c r="K115" s="51">
        <f t="shared" si="14"/>
        <v>832.5</v>
      </c>
      <c r="L115" s="51">
        <f t="shared" si="15"/>
        <v>832.5</v>
      </c>
      <c r="M115" s="51">
        <f t="shared" si="16"/>
        <v>832.5</v>
      </c>
      <c r="N115" s="51">
        <f t="shared" si="17"/>
        <v>832.5</v>
      </c>
    </row>
    <row r="116" spans="1:18" x14ac:dyDescent="0.25">
      <c r="A116" t="s">
        <v>386</v>
      </c>
      <c r="B116" t="s">
        <v>850</v>
      </c>
      <c r="C116" t="s">
        <v>24</v>
      </c>
      <c r="D116">
        <v>2000</v>
      </c>
      <c r="E116">
        <v>2000</v>
      </c>
      <c r="F116">
        <v>2000</v>
      </c>
      <c r="G116">
        <v>2000</v>
      </c>
      <c r="H116">
        <v>8000</v>
      </c>
      <c r="I116" s="51">
        <v>1.06</v>
      </c>
      <c r="J116" s="51">
        <f t="shared" si="18"/>
        <v>8480</v>
      </c>
      <c r="K116" s="51">
        <f t="shared" si="14"/>
        <v>2120</v>
      </c>
      <c r="L116" s="51">
        <f t="shared" si="15"/>
        <v>2120</v>
      </c>
      <c r="M116" s="51">
        <f t="shared" si="16"/>
        <v>2120</v>
      </c>
      <c r="N116" s="51">
        <f t="shared" si="17"/>
        <v>2120</v>
      </c>
    </row>
    <row r="117" spans="1:18" x14ac:dyDescent="0.25">
      <c r="A117" t="s">
        <v>386</v>
      </c>
      <c r="B117" t="s">
        <v>851</v>
      </c>
      <c r="C117" t="s">
        <v>24</v>
      </c>
      <c r="D117">
        <v>375</v>
      </c>
      <c r="E117">
        <v>375</v>
      </c>
      <c r="F117">
        <v>375</v>
      </c>
      <c r="G117">
        <v>375</v>
      </c>
      <c r="H117">
        <v>1500</v>
      </c>
      <c r="I117" s="51">
        <v>0.74</v>
      </c>
      <c r="J117" s="51">
        <f t="shared" si="18"/>
        <v>1110</v>
      </c>
      <c r="K117" s="51">
        <f t="shared" si="14"/>
        <v>277.5</v>
      </c>
      <c r="L117" s="51">
        <f t="shared" si="15"/>
        <v>277.5</v>
      </c>
      <c r="M117" s="51">
        <f t="shared" si="16"/>
        <v>277.5</v>
      </c>
      <c r="N117" s="51">
        <f t="shared" si="17"/>
        <v>277.5</v>
      </c>
    </row>
    <row r="118" spans="1:18" x14ac:dyDescent="0.25">
      <c r="A118" t="s">
        <v>386</v>
      </c>
      <c r="B118" t="s">
        <v>852</v>
      </c>
      <c r="C118" t="s">
        <v>24</v>
      </c>
      <c r="D118">
        <v>875</v>
      </c>
      <c r="E118">
        <v>875</v>
      </c>
      <c r="F118">
        <v>875</v>
      </c>
      <c r="G118">
        <v>875</v>
      </c>
      <c r="H118">
        <v>3500</v>
      </c>
      <c r="I118" s="51">
        <v>0.44</v>
      </c>
      <c r="J118" s="51">
        <f t="shared" si="18"/>
        <v>1540</v>
      </c>
      <c r="K118" s="51">
        <f t="shared" si="14"/>
        <v>385</v>
      </c>
      <c r="L118" s="51">
        <f t="shared" si="15"/>
        <v>385</v>
      </c>
      <c r="M118" s="51">
        <f t="shared" si="16"/>
        <v>385</v>
      </c>
      <c r="N118" s="51">
        <f t="shared" si="17"/>
        <v>385</v>
      </c>
    </row>
    <row r="119" spans="1:18" x14ac:dyDescent="0.25">
      <c r="A119" t="s">
        <v>386</v>
      </c>
      <c r="B119" t="s">
        <v>853</v>
      </c>
      <c r="C119" t="s">
        <v>1129</v>
      </c>
      <c r="D119">
        <v>2</v>
      </c>
      <c r="E119">
        <v>2</v>
      </c>
      <c r="F119">
        <v>2</v>
      </c>
      <c r="G119">
        <v>0</v>
      </c>
      <c r="H119">
        <v>6</v>
      </c>
      <c r="I119" s="51">
        <v>547.5</v>
      </c>
      <c r="J119" s="51">
        <f t="shared" si="18"/>
        <v>3285</v>
      </c>
      <c r="K119" s="51">
        <f t="shared" si="14"/>
        <v>1095</v>
      </c>
      <c r="L119" s="51">
        <f t="shared" si="15"/>
        <v>1095</v>
      </c>
      <c r="M119" s="51">
        <f t="shared" si="16"/>
        <v>1095</v>
      </c>
      <c r="N119" s="51">
        <f t="shared" si="17"/>
        <v>0</v>
      </c>
    </row>
    <row r="120" spans="1:18" x14ac:dyDescent="0.25">
      <c r="A120" t="s">
        <v>386</v>
      </c>
      <c r="B120" t="s">
        <v>854</v>
      </c>
      <c r="C120" t="s">
        <v>24</v>
      </c>
      <c r="D120">
        <v>15</v>
      </c>
      <c r="E120">
        <v>15</v>
      </c>
      <c r="F120">
        <v>15</v>
      </c>
      <c r="G120">
        <v>15</v>
      </c>
      <c r="H120">
        <v>60</v>
      </c>
      <c r="I120" s="51">
        <v>1705.2</v>
      </c>
      <c r="J120" s="51">
        <f t="shared" si="18"/>
        <v>102312</v>
      </c>
      <c r="K120" s="51">
        <f t="shared" si="14"/>
        <v>25578</v>
      </c>
      <c r="L120" s="51">
        <f t="shared" si="15"/>
        <v>25578</v>
      </c>
      <c r="M120" s="51">
        <f t="shared" si="16"/>
        <v>25578</v>
      </c>
      <c r="N120" s="51">
        <f t="shared" si="17"/>
        <v>25578</v>
      </c>
    </row>
    <row r="121" spans="1:18" x14ac:dyDescent="0.25">
      <c r="A121" t="s">
        <v>386</v>
      </c>
      <c r="B121" t="s">
        <v>855</v>
      </c>
      <c r="C121" t="s">
        <v>1128</v>
      </c>
      <c r="D121">
        <v>1</v>
      </c>
      <c r="E121">
        <v>1</v>
      </c>
      <c r="F121">
        <v>1</v>
      </c>
      <c r="G121">
        <v>1</v>
      </c>
      <c r="H121">
        <v>4</v>
      </c>
      <c r="I121" s="51">
        <v>40.32</v>
      </c>
      <c r="J121" s="51">
        <f t="shared" si="18"/>
        <v>161.28</v>
      </c>
      <c r="K121" s="51">
        <f t="shared" si="14"/>
        <v>40.32</v>
      </c>
      <c r="L121" s="51">
        <f t="shared" si="15"/>
        <v>40.32</v>
      </c>
      <c r="M121" s="51">
        <f t="shared" si="16"/>
        <v>40.32</v>
      </c>
      <c r="N121" s="51">
        <f t="shared" si="17"/>
        <v>40.32</v>
      </c>
    </row>
    <row r="122" spans="1:18" x14ac:dyDescent="0.25">
      <c r="A122" t="s">
        <v>386</v>
      </c>
      <c r="B122" t="s">
        <v>856</v>
      </c>
      <c r="C122" t="s">
        <v>1129</v>
      </c>
      <c r="D122">
        <v>6</v>
      </c>
      <c r="E122">
        <v>6</v>
      </c>
      <c r="F122">
        <v>6</v>
      </c>
      <c r="G122">
        <v>7</v>
      </c>
      <c r="H122">
        <v>25</v>
      </c>
      <c r="I122" s="51">
        <v>621.5</v>
      </c>
      <c r="J122" s="51">
        <f t="shared" si="18"/>
        <v>15537.5</v>
      </c>
      <c r="K122" s="51">
        <f t="shared" si="14"/>
        <v>3729</v>
      </c>
      <c r="L122" s="51">
        <f t="shared" si="15"/>
        <v>3729</v>
      </c>
      <c r="M122" s="51">
        <f t="shared" si="16"/>
        <v>3729</v>
      </c>
      <c r="N122" s="51">
        <f t="shared" si="17"/>
        <v>4350.5</v>
      </c>
    </row>
    <row r="123" spans="1:18" x14ac:dyDescent="0.25">
      <c r="A123" t="s">
        <v>386</v>
      </c>
      <c r="B123" t="s">
        <v>857</v>
      </c>
      <c r="C123" t="s">
        <v>24</v>
      </c>
      <c r="D123">
        <v>25</v>
      </c>
      <c r="E123">
        <v>25</v>
      </c>
      <c r="F123">
        <v>25</v>
      </c>
      <c r="G123">
        <v>25</v>
      </c>
      <c r="H123">
        <v>100</v>
      </c>
      <c r="I123" s="51">
        <v>824.76</v>
      </c>
      <c r="J123" s="51">
        <f t="shared" si="18"/>
        <v>82476</v>
      </c>
      <c r="K123" s="51">
        <f t="shared" si="14"/>
        <v>20619</v>
      </c>
      <c r="L123" s="51">
        <f t="shared" si="15"/>
        <v>20619</v>
      </c>
      <c r="M123" s="51">
        <f t="shared" si="16"/>
        <v>20619</v>
      </c>
      <c r="N123" s="51">
        <f t="shared" si="17"/>
        <v>20619</v>
      </c>
    </row>
    <row r="124" spans="1:18" x14ac:dyDescent="0.25">
      <c r="A124" t="s">
        <v>386</v>
      </c>
      <c r="B124" t="s">
        <v>858</v>
      </c>
      <c r="C124" t="s">
        <v>24</v>
      </c>
      <c r="D124">
        <v>175</v>
      </c>
      <c r="E124">
        <v>175</v>
      </c>
      <c r="F124">
        <v>175</v>
      </c>
      <c r="G124">
        <v>175</v>
      </c>
      <c r="H124">
        <v>700</v>
      </c>
      <c r="I124" s="51">
        <v>1086.75</v>
      </c>
      <c r="J124" s="51">
        <f t="shared" si="18"/>
        <v>760725</v>
      </c>
      <c r="K124" s="51">
        <f t="shared" si="14"/>
        <v>190181.25</v>
      </c>
      <c r="L124" s="51">
        <f t="shared" si="15"/>
        <v>190181.25</v>
      </c>
      <c r="M124" s="51">
        <f t="shared" si="16"/>
        <v>190181.25</v>
      </c>
      <c r="N124" s="51">
        <f t="shared" si="17"/>
        <v>190181.25</v>
      </c>
      <c r="O124" s="53"/>
      <c r="P124" s="53"/>
      <c r="Q124" s="53"/>
      <c r="R124" s="53"/>
    </row>
    <row r="125" spans="1:18" x14ac:dyDescent="0.25">
      <c r="A125" t="s">
        <v>386</v>
      </c>
      <c r="B125" t="s">
        <v>859</v>
      </c>
      <c r="C125" t="s">
        <v>1129</v>
      </c>
      <c r="D125">
        <v>5</v>
      </c>
      <c r="E125">
        <v>5</v>
      </c>
      <c r="F125">
        <v>5</v>
      </c>
      <c r="G125">
        <v>5</v>
      </c>
      <c r="H125">
        <v>20</v>
      </c>
      <c r="I125" s="51">
        <v>933.8</v>
      </c>
      <c r="J125" s="51">
        <f t="shared" si="18"/>
        <v>18676</v>
      </c>
      <c r="K125" s="51">
        <f t="shared" si="14"/>
        <v>4669</v>
      </c>
      <c r="L125" s="51">
        <f t="shared" si="15"/>
        <v>4669</v>
      </c>
      <c r="M125" s="51">
        <f t="shared" si="16"/>
        <v>4669</v>
      </c>
      <c r="N125" s="51">
        <f t="shared" si="17"/>
        <v>4669</v>
      </c>
    </row>
    <row r="126" spans="1:18" x14ac:dyDescent="0.25">
      <c r="A126" t="s">
        <v>386</v>
      </c>
      <c r="B126" t="s">
        <v>860</v>
      </c>
      <c r="C126" t="s">
        <v>24</v>
      </c>
      <c r="D126">
        <v>15</v>
      </c>
      <c r="E126">
        <v>15</v>
      </c>
      <c r="F126">
        <v>15</v>
      </c>
      <c r="G126">
        <v>15</v>
      </c>
      <c r="H126">
        <v>60</v>
      </c>
      <c r="I126" s="51">
        <v>1194.8</v>
      </c>
      <c r="J126" s="51">
        <f t="shared" si="18"/>
        <v>71688</v>
      </c>
      <c r="K126" s="51">
        <f t="shared" si="14"/>
        <v>17922</v>
      </c>
      <c r="L126" s="51">
        <f t="shared" si="15"/>
        <v>17922</v>
      </c>
      <c r="M126" s="51">
        <f t="shared" si="16"/>
        <v>17922</v>
      </c>
      <c r="N126" s="51">
        <f t="shared" si="17"/>
        <v>17922</v>
      </c>
    </row>
    <row r="127" spans="1:18" x14ac:dyDescent="0.25">
      <c r="A127" t="s">
        <v>386</v>
      </c>
      <c r="B127" t="s">
        <v>861</v>
      </c>
      <c r="C127" t="s">
        <v>24</v>
      </c>
      <c r="D127">
        <v>13</v>
      </c>
      <c r="E127">
        <v>13</v>
      </c>
      <c r="F127">
        <v>13</v>
      </c>
      <c r="G127">
        <v>11</v>
      </c>
      <c r="H127">
        <v>50</v>
      </c>
      <c r="I127" s="51">
        <v>58</v>
      </c>
      <c r="J127" s="51">
        <f t="shared" si="18"/>
        <v>2900</v>
      </c>
      <c r="K127" s="51">
        <f t="shared" si="14"/>
        <v>754</v>
      </c>
      <c r="L127" s="51">
        <f t="shared" si="15"/>
        <v>754</v>
      </c>
      <c r="M127" s="51">
        <f t="shared" si="16"/>
        <v>754</v>
      </c>
      <c r="N127" s="51">
        <f t="shared" si="17"/>
        <v>638</v>
      </c>
    </row>
    <row r="128" spans="1:18" x14ac:dyDescent="0.25">
      <c r="A128" t="s">
        <v>386</v>
      </c>
      <c r="B128" t="s">
        <v>862</v>
      </c>
      <c r="C128" t="s">
        <v>24</v>
      </c>
      <c r="D128">
        <v>150</v>
      </c>
      <c r="E128">
        <v>150</v>
      </c>
      <c r="F128">
        <v>150</v>
      </c>
      <c r="G128">
        <v>150</v>
      </c>
      <c r="H128">
        <v>600</v>
      </c>
      <c r="I128" s="51">
        <v>340</v>
      </c>
      <c r="J128" s="51">
        <f t="shared" si="18"/>
        <v>204000</v>
      </c>
      <c r="K128" s="51">
        <f t="shared" si="14"/>
        <v>51000</v>
      </c>
      <c r="L128" s="51">
        <f t="shared" si="15"/>
        <v>51000</v>
      </c>
      <c r="M128" s="51">
        <f t="shared" si="16"/>
        <v>51000</v>
      </c>
      <c r="N128" s="51">
        <f t="shared" si="17"/>
        <v>51000</v>
      </c>
    </row>
    <row r="129" spans="1:18" x14ac:dyDescent="0.25">
      <c r="A129" t="s">
        <v>386</v>
      </c>
      <c r="B129" t="s">
        <v>863</v>
      </c>
      <c r="C129" t="s">
        <v>24</v>
      </c>
      <c r="D129">
        <v>50</v>
      </c>
      <c r="E129">
        <v>50</v>
      </c>
      <c r="F129">
        <v>50</v>
      </c>
      <c r="G129">
        <v>50</v>
      </c>
      <c r="H129">
        <v>200</v>
      </c>
      <c r="I129" s="51">
        <v>24.36</v>
      </c>
      <c r="J129" s="51">
        <f t="shared" si="18"/>
        <v>4872</v>
      </c>
      <c r="K129" s="51">
        <f t="shared" si="14"/>
        <v>1218</v>
      </c>
      <c r="L129" s="51">
        <f t="shared" si="15"/>
        <v>1218</v>
      </c>
      <c r="M129" s="51">
        <f t="shared" si="16"/>
        <v>1218</v>
      </c>
      <c r="N129" s="51">
        <f t="shared" si="17"/>
        <v>1218</v>
      </c>
    </row>
    <row r="130" spans="1:18" x14ac:dyDescent="0.25">
      <c r="A130" s="59" t="s">
        <v>386</v>
      </c>
      <c r="B130" s="59" t="s">
        <v>864</v>
      </c>
      <c r="C130" s="59" t="s">
        <v>24</v>
      </c>
      <c r="D130" s="59">
        <v>5</v>
      </c>
      <c r="E130" s="59">
        <v>5</v>
      </c>
      <c r="F130" s="59">
        <v>5</v>
      </c>
      <c r="G130" s="59">
        <v>5</v>
      </c>
      <c r="H130" s="59">
        <v>20</v>
      </c>
      <c r="I130" s="60">
        <v>185</v>
      </c>
      <c r="J130" s="60">
        <f t="shared" si="18"/>
        <v>3700</v>
      </c>
      <c r="K130" s="60">
        <f t="shared" si="14"/>
        <v>925</v>
      </c>
      <c r="L130" s="60">
        <f t="shared" si="15"/>
        <v>925</v>
      </c>
      <c r="M130" s="60">
        <f t="shared" si="16"/>
        <v>925</v>
      </c>
      <c r="N130" s="60">
        <f t="shared" si="17"/>
        <v>925</v>
      </c>
      <c r="O130" s="61">
        <f>SUM(K108:K130)</f>
        <v>327652.18</v>
      </c>
      <c r="P130" s="61">
        <f t="shared" ref="P130:R130" si="20">SUM(L108:L130)</f>
        <v>327652.18</v>
      </c>
      <c r="Q130" s="61">
        <f t="shared" si="20"/>
        <v>327652.18</v>
      </c>
      <c r="R130" s="61">
        <f t="shared" si="20"/>
        <v>327201.94</v>
      </c>
    </row>
    <row r="131" spans="1:18" x14ac:dyDescent="0.25">
      <c r="A131" t="s">
        <v>402</v>
      </c>
      <c r="B131" t="s">
        <v>930</v>
      </c>
      <c r="C131" t="s">
        <v>24</v>
      </c>
      <c r="D131">
        <v>13</v>
      </c>
      <c r="E131">
        <v>13</v>
      </c>
      <c r="F131">
        <v>13</v>
      </c>
      <c r="G131">
        <v>11</v>
      </c>
      <c r="H131">
        <v>50</v>
      </c>
      <c r="I131" s="51">
        <v>1800</v>
      </c>
      <c r="J131" s="51">
        <f t="shared" si="18"/>
        <v>90000</v>
      </c>
      <c r="K131" s="51">
        <f t="shared" si="14"/>
        <v>23400</v>
      </c>
      <c r="L131" s="51">
        <f t="shared" si="15"/>
        <v>23400</v>
      </c>
      <c r="M131" s="51">
        <f t="shared" si="16"/>
        <v>23400</v>
      </c>
      <c r="N131" s="51">
        <f t="shared" si="17"/>
        <v>19800</v>
      </c>
    </row>
    <row r="132" spans="1:18" x14ac:dyDescent="0.25">
      <c r="A132" t="s">
        <v>402</v>
      </c>
      <c r="B132" t="s">
        <v>931</v>
      </c>
      <c r="C132" t="s">
        <v>24</v>
      </c>
      <c r="D132">
        <v>75</v>
      </c>
      <c r="E132">
        <v>75</v>
      </c>
      <c r="F132">
        <v>75</v>
      </c>
      <c r="G132">
        <v>75</v>
      </c>
      <c r="H132">
        <v>300</v>
      </c>
      <c r="I132" s="51">
        <v>589</v>
      </c>
      <c r="J132" s="51">
        <f t="shared" si="18"/>
        <v>176700</v>
      </c>
      <c r="K132" s="51">
        <f t="shared" si="14"/>
        <v>44175</v>
      </c>
      <c r="L132" s="51">
        <f t="shared" si="15"/>
        <v>44175</v>
      </c>
      <c r="M132" s="51">
        <f t="shared" si="16"/>
        <v>44175</v>
      </c>
      <c r="N132" s="51">
        <f t="shared" si="17"/>
        <v>44175</v>
      </c>
    </row>
    <row r="133" spans="1:18" x14ac:dyDescent="0.25">
      <c r="A133" t="s">
        <v>402</v>
      </c>
      <c r="B133" t="s">
        <v>932</v>
      </c>
      <c r="C133" t="s">
        <v>24</v>
      </c>
      <c r="D133">
        <v>1</v>
      </c>
      <c r="E133">
        <v>1</v>
      </c>
      <c r="F133">
        <v>1</v>
      </c>
      <c r="G133">
        <v>2</v>
      </c>
      <c r="H133">
        <v>5</v>
      </c>
      <c r="I133" s="51">
        <v>45.24</v>
      </c>
      <c r="J133" s="51">
        <f t="shared" si="18"/>
        <v>226.20000000000002</v>
      </c>
      <c r="K133" s="51">
        <f t="shared" si="14"/>
        <v>45.24</v>
      </c>
      <c r="L133" s="51">
        <f t="shared" si="15"/>
        <v>45.24</v>
      </c>
      <c r="M133" s="51">
        <f t="shared" si="16"/>
        <v>45.24</v>
      </c>
      <c r="N133" s="51">
        <f t="shared" si="17"/>
        <v>90.48</v>
      </c>
    </row>
    <row r="134" spans="1:18" x14ac:dyDescent="0.25">
      <c r="A134" t="s">
        <v>402</v>
      </c>
      <c r="B134" t="s">
        <v>933</v>
      </c>
      <c r="C134" t="s">
        <v>24</v>
      </c>
      <c r="D134">
        <v>3</v>
      </c>
      <c r="E134">
        <v>3</v>
      </c>
      <c r="F134">
        <v>3</v>
      </c>
      <c r="G134">
        <v>1</v>
      </c>
      <c r="H134">
        <v>10</v>
      </c>
      <c r="I134" s="51">
        <v>416.38</v>
      </c>
      <c r="J134" s="51">
        <f t="shared" si="18"/>
        <v>4163.8</v>
      </c>
      <c r="K134" s="51">
        <f t="shared" ref="K134:K197" si="21">D134*I134</f>
        <v>1249.1399999999999</v>
      </c>
      <c r="L134" s="51">
        <f t="shared" ref="L134:L197" si="22">I134*E134</f>
        <v>1249.1399999999999</v>
      </c>
      <c r="M134" s="51">
        <f t="shared" ref="M134:M197" si="23">I134*F134</f>
        <v>1249.1399999999999</v>
      </c>
      <c r="N134" s="51">
        <f t="shared" ref="N134:N197" si="24">I134*G134</f>
        <v>416.38</v>
      </c>
    </row>
    <row r="135" spans="1:18" x14ac:dyDescent="0.25">
      <c r="A135" t="s">
        <v>402</v>
      </c>
      <c r="B135" t="s">
        <v>934</v>
      </c>
      <c r="C135" t="s">
        <v>24</v>
      </c>
      <c r="D135">
        <v>1</v>
      </c>
      <c r="E135">
        <v>1</v>
      </c>
      <c r="F135">
        <v>1</v>
      </c>
      <c r="G135">
        <v>2</v>
      </c>
      <c r="H135">
        <v>5</v>
      </c>
      <c r="I135" s="51">
        <v>416.38</v>
      </c>
      <c r="J135" s="51">
        <f t="shared" ref="J135:J198" si="25">I135*H135</f>
        <v>2081.9</v>
      </c>
      <c r="K135" s="51">
        <f t="shared" si="21"/>
        <v>416.38</v>
      </c>
      <c r="L135" s="51">
        <f t="shared" si="22"/>
        <v>416.38</v>
      </c>
      <c r="M135" s="51">
        <f t="shared" si="23"/>
        <v>416.38</v>
      </c>
      <c r="N135" s="51">
        <f t="shared" si="24"/>
        <v>832.76</v>
      </c>
    </row>
    <row r="136" spans="1:18" x14ac:dyDescent="0.25">
      <c r="A136" t="s">
        <v>402</v>
      </c>
      <c r="B136" t="s">
        <v>935</v>
      </c>
      <c r="C136" t="s">
        <v>24</v>
      </c>
      <c r="D136">
        <v>13</v>
      </c>
      <c r="E136">
        <v>13</v>
      </c>
      <c r="F136">
        <v>13</v>
      </c>
      <c r="G136">
        <v>11</v>
      </c>
      <c r="H136">
        <v>50</v>
      </c>
      <c r="I136" s="51">
        <v>1931.25</v>
      </c>
      <c r="J136" s="51">
        <f t="shared" si="25"/>
        <v>96562.5</v>
      </c>
      <c r="K136" s="51">
        <f t="shared" si="21"/>
        <v>25106.25</v>
      </c>
      <c r="L136" s="51">
        <f t="shared" si="22"/>
        <v>25106.25</v>
      </c>
      <c r="M136" s="51">
        <f t="shared" si="23"/>
        <v>25106.25</v>
      </c>
      <c r="N136" s="51">
        <f t="shared" si="24"/>
        <v>21243.75</v>
      </c>
    </row>
    <row r="137" spans="1:18" x14ac:dyDescent="0.25">
      <c r="A137" t="s">
        <v>402</v>
      </c>
      <c r="B137" t="s">
        <v>936</v>
      </c>
      <c r="C137" t="s">
        <v>24</v>
      </c>
      <c r="D137">
        <v>25</v>
      </c>
      <c r="E137">
        <v>25</v>
      </c>
      <c r="F137">
        <v>25</v>
      </c>
      <c r="G137">
        <v>25</v>
      </c>
      <c r="H137">
        <v>100</v>
      </c>
      <c r="I137" s="51">
        <v>1931.25</v>
      </c>
      <c r="J137" s="51">
        <f t="shared" si="25"/>
        <v>193125</v>
      </c>
      <c r="K137" s="51">
        <f t="shared" si="21"/>
        <v>48281.25</v>
      </c>
      <c r="L137" s="51">
        <f t="shared" si="22"/>
        <v>48281.25</v>
      </c>
      <c r="M137" s="51">
        <f t="shared" si="23"/>
        <v>48281.25</v>
      </c>
      <c r="N137" s="51">
        <f t="shared" si="24"/>
        <v>48281.25</v>
      </c>
    </row>
    <row r="138" spans="1:18" x14ac:dyDescent="0.25">
      <c r="A138" t="s">
        <v>402</v>
      </c>
      <c r="B138" t="s">
        <v>937</v>
      </c>
      <c r="C138" t="s">
        <v>24</v>
      </c>
      <c r="D138">
        <v>50</v>
      </c>
      <c r="E138">
        <v>50</v>
      </c>
      <c r="F138">
        <v>50</v>
      </c>
      <c r="G138">
        <v>50</v>
      </c>
      <c r="H138">
        <v>200</v>
      </c>
      <c r="I138" s="51">
        <v>61.48</v>
      </c>
      <c r="J138" s="51">
        <f t="shared" si="25"/>
        <v>12296</v>
      </c>
      <c r="K138" s="51">
        <f t="shared" si="21"/>
        <v>3074</v>
      </c>
      <c r="L138" s="51">
        <f t="shared" si="22"/>
        <v>3074</v>
      </c>
      <c r="M138" s="51">
        <f t="shared" si="23"/>
        <v>3074</v>
      </c>
      <c r="N138" s="51">
        <f t="shared" si="24"/>
        <v>3074</v>
      </c>
    </row>
    <row r="139" spans="1:18" x14ac:dyDescent="0.25">
      <c r="A139" t="s">
        <v>402</v>
      </c>
      <c r="B139" t="s">
        <v>938</v>
      </c>
      <c r="C139" t="s">
        <v>24</v>
      </c>
      <c r="D139">
        <v>75</v>
      </c>
      <c r="E139">
        <v>75</v>
      </c>
      <c r="F139">
        <v>75</v>
      </c>
      <c r="G139">
        <v>75</v>
      </c>
      <c r="H139">
        <v>300</v>
      </c>
      <c r="I139" s="51">
        <v>54.42</v>
      </c>
      <c r="J139" s="51">
        <f t="shared" si="25"/>
        <v>16326</v>
      </c>
      <c r="K139" s="51">
        <f t="shared" si="21"/>
        <v>4081.5</v>
      </c>
      <c r="L139" s="51">
        <f t="shared" si="22"/>
        <v>4081.5</v>
      </c>
      <c r="M139" s="51">
        <f t="shared" si="23"/>
        <v>4081.5</v>
      </c>
      <c r="N139" s="51">
        <f t="shared" si="24"/>
        <v>4081.5</v>
      </c>
    </row>
    <row r="140" spans="1:18" x14ac:dyDescent="0.25">
      <c r="A140" t="s">
        <v>402</v>
      </c>
      <c r="B140" t="s">
        <v>939</v>
      </c>
      <c r="C140" t="s">
        <v>24</v>
      </c>
      <c r="D140">
        <v>150</v>
      </c>
      <c r="E140">
        <v>150</v>
      </c>
      <c r="F140">
        <v>150</v>
      </c>
      <c r="G140">
        <v>150</v>
      </c>
      <c r="H140">
        <v>600</v>
      </c>
      <c r="I140" s="51">
        <v>419.44</v>
      </c>
      <c r="J140" s="51">
        <f t="shared" si="25"/>
        <v>251664</v>
      </c>
      <c r="K140" s="51">
        <f t="shared" si="21"/>
        <v>62916</v>
      </c>
      <c r="L140" s="51">
        <f t="shared" si="22"/>
        <v>62916</v>
      </c>
      <c r="M140" s="51">
        <f t="shared" si="23"/>
        <v>62916</v>
      </c>
      <c r="N140" s="51">
        <f t="shared" si="24"/>
        <v>62916</v>
      </c>
    </row>
    <row r="141" spans="1:18" x14ac:dyDescent="0.25">
      <c r="A141" t="s">
        <v>402</v>
      </c>
      <c r="B141" t="s">
        <v>940</v>
      </c>
      <c r="C141" t="s">
        <v>24</v>
      </c>
      <c r="D141">
        <v>45</v>
      </c>
      <c r="E141">
        <v>45</v>
      </c>
      <c r="F141">
        <v>45</v>
      </c>
      <c r="G141">
        <v>45</v>
      </c>
      <c r="H141">
        <v>180</v>
      </c>
      <c r="I141" s="51">
        <v>345</v>
      </c>
      <c r="J141" s="51">
        <f t="shared" si="25"/>
        <v>62100</v>
      </c>
      <c r="K141" s="51">
        <f t="shared" si="21"/>
        <v>15525</v>
      </c>
      <c r="L141" s="51">
        <f t="shared" si="22"/>
        <v>15525</v>
      </c>
      <c r="M141" s="51">
        <f t="shared" si="23"/>
        <v>15525</v>
      </c>
      <c r="N141" s="51">
        <f t="shared" si="24"/>
        <v>15525</v>
      </c>
    </row>
    <row r="142" spans="1:18" x14ac:dyDescent="0.25">
      <c r="A142" t="s">
        <v>402</v>
      </c>
      <c r="B142" t="s">
        <v>941</v>
      </c>
      <c r="C142" t="s">
        <v>24</v>
      </c>
      <c r="D142">
        <v>6</v>
      </c>
      <c r="E142">
        <v>6</v>
      </c>
      <c r="F142">
        <v>6</v>
      </c>
      <c r="G142">
        <v>7</v>
      </c>
      <c r="H142">
        <v>25</v>
      </c>
      <c r="I142" s="51">
        <v>1459.28</v>
      </c>
      <c r="J142" s="51">
        <f t="shared" si="25"/>
        <v>36482</v>
      </c>
      <c r="K142" s="51">
        <f t="shared" si="21"/>
        <v>8755.68</v>
      </c>
      <c r="L142" s="51">
        <f t="shared" si="22"/>
        <v>8755.68</v>
      </c>
      <c r="M142" s="51">
        <f t="shared" si="23"/>
        <v>8755.68</v>
      </c>
      <c r="N142" s="51">
        <f t="shared" si="24"/>
        <v>10214.959999999999</v>
      </c>
    </row>
    <row r="143" spans="1:18" x14ac:dyDescent="0.25">
      <c r="A143" t="s">
        <v>402</v>
      </c>
      <c r="B143" t="s">
        <v>942</v>
      </c>
      <c r="C143" t="s">
        <v>24</v>
      </c>
      <c r="D143">
        <v>8</v>
      </c>
      <c r="E143">
        <v>8</v>
      </c>
      <c r="F143">
        <v>8</v>
      </c>
      <c r="G143">
        <v>6</v>
      </c>
      <c r="H143">
        <v>30</v>
      </c>
      <c r="I143" s="51">
        <v>928</v>
      </c>
      <c r="J143" s="51">
        <f t="shared" si="25"/>
        <v>27840</v>
      </c>
      <c r="K143" s="51">
        <f t="shared" si="21"/>
        <v>7424</v>
      </c>
      <c r="L143" s="51">
        <f t="shared" si="22"/>
        <v>7424</v>
      </c>
      <c r="M143" s="51">
        <f t="shared" si="23"/>
        <v>7424</v>
      </c>
      <c r="N143" s="51">
        <f t="shared" si="24"/>
        <v>5568</v>
      </c>
    </row>
    <row r="144" spans="1:18" x14ac:dyDescent="0.25">
      <c r="A144" t="s">
        <v>402</v>
      </c>
      <c r="B144" t="s">
        <v>943</v>
      </c>
      <c r="C144" t="s">
        <v>24</v>
      </c>
      <c r="D144">
        <v>38</v>
      </c>
      <c r="E144">
        <v>38</v>
      </c>
      <c r="F144">
        <v>38</v>
      </c>
      <c r="G144">
        <v>36</v>
      </c>
      <c r="H144">
        <v>150</v>
      </c>
      <c r="I144" s="51">
        <v>525.79</v>
      </c>
      <c r="J144" s="51">
        <f t="shared" si="25"/>
        <v>78868.5</v>
      </c>
      <c r="K144" s="51">
        <f t="shared" si="21"/>
        <v>19980.019999999997</v>
      </c>
      <c r="L144" s="51">
        <f t="shared" si="22"/>
        <v>19980.019999999997</v>
      </c>
      <c r="M144" s="51">
        <f t="shared" si="23"/>
        <v>19980.019999999997</v>
      </c>
      <c r="N144" s="51">
        <f t="shared" si="24"/>
        <v>18928.439999999999</v>
      </c>
    </row>
    <row r="145" spans="1:14" x14ac:dyDescent="0.25">
      <c r="A145" t="s">
        <v>402</v>
      </c>
      <c r="B145" t="s">
        <v>944</v>
      </c>
      <c r="C145" t="s">
        <v>24</v>
      </c>
      <c r="D145">
        <v>1</v>
      </c>
      <c r="E145">
        <v>1</v>
      </c>
      <c r="F145">
        <v>1</v>
      </c>
      <c r="G145">
        <v>0</v>
      </c>
      <c r="H145">
        <v>3</v>
      </c>
      <c r="I145" s="51">
        <v>488.37</v>
      </c>
      <c r="J145" s="51">
        <f t="shared" si="25"/>
        <v>1465.1100000000001</v>
      </c>
      <c r="K145" s="51">
        <f t="shared" si="21"/>
        <v>488.37</v>
      </c>
      <c r="L145" s="51">
        <f t="shared" si="22"/>
        <v>488.37</v>
      </c>
      <c r="M145" s="51">
        <f t="shared" si="23"/>
        <v>488.37</v>
      </c>
      <c r="N145" s="51">
        <f t="shared" si="24"/>
        <v>0</v>
      </c>
    </row>
    <row r="146" spans="1:14" x14ac:dyDescent="0.25">
      <c r="A146" t="s">
        <v>402</v>
      </c>
      <c r="B146" t="s">
        <v>945</v>
      </c>
      <c r="C146" t="s">
        <v>24</v>
      </c>
      <c r="D146">
        <v>2</v>
      </c>
      <c r="E146">
        <v>0</v>
      </c>
      <c r="F146">
        <v>0</v>
      </c>
      <c r="G146">
        <v>0</v>
      </c>
      <c r="H146">
        <v>2</v>
      </c>
      <c r="I146" s="51">
        <v>69.599999999999994</v>
      </c>
      <c r="J146" s="51">
        <f t="shared" si="25"/>
        <v>139.19999999999999</v>
      </c>
      <c r="K146" s="51">
        <f t="shared" si="21"/>
        <v>139.19999999999999</v>
      </c>
      <c r="L146" s="51">
        <f t="shared" si="22"/>
        <v>0</v>
      </c>
      <c r="M146" s="51">
        <f t="shared" si="23"/>
        <v>0</v>
      </c>
      <c r="N146" s="51">
        <f t="shared" si="24"/>
        <v>0</v>
      </c>
    </row>
    <row r="147" spans="1:14" x14ac:dyDescent="0.25">
      <c r="A147" t="s">
        <v>402</v>
      </c>
      <c r="B147" t="s">
        <v>946</v>
      </c>
      <c r="C147" t="s">
        <v>24</v>
      </c>
      <c r="D147">
        <v>1</v>
      </c>
      <c r="E147">
        <v>1</v>
      </c>
      <c r="F147">
        <v>1</v>
      </c>
      <c r="G147">
        <v>2</v>
      </c>
      <c r="H147">
        <v>5</v>
      </c>
      <c r="I147" s="51">
        <v>100</v>
      </c>
      <c r="J147" s="51">
        <f t="shared" si="25"/>
        <v>500</v>
      </c>
      <c r="K147" s="51">
        <f t="shared" si="21"/>
        <v>100</v>
      </c>
      <c r="L147" s="51">
        <f t="shared" si="22"/>
        <v>100</v>
      </c>
      <c r="M147" s="51">
        <f t="shared" si="23"/>
        <v>100</v>
      </c>
      <c r="N147" s="51">
        <f t="shared" si="24"/>
        <v>200</v>
      </c>
    </row>
    <row r="148" spans="1:14" x14ac:dyDescent="0.25">
      <c r="A148" t="s">
        <v>402</v>
      </c>
      <c r="B148" t="s">
        <v>947</v>
      </c>
      <c r="C148" t="s">
        <v>24</v>
      </c>
      <c r="D148">
        <v>3</v>
      </c>
      <c r="E148">
        <v>3</v>
      </c>
      <c r="F148">
        <v>3</v>
      </c>
      <c r="G148">
        <v>1</v>
      </c>
      <c r="H148">
        <v>10</v>
      </c>
      <c r="I148" s="51">
        <v>450</v>
      </c>
      <c r="J148" s="51">
        <f t="shared" si="25"/>
        <v>4500</v>
      </c>
      <c r="K148" s="51">
        <f t="shared" si="21"/>
        <v>1350</v>
      </c>
      <c r="L148" s="51">
        <f t="shared" si="22"/>
        <v>1350</v>
      </c>
      <c r="M148" s="51">
        <f t="shared" si="23"/>
        <v>1350</v>
      </c>
      <c r="N148" s="51">
        <f t="shared" si="24"/>
        <v>450</v>
      </c>
    </row>
    <row r="149" spans="1:14" x14ac:dyDescent="0.25">
      <c r="A149" t="s">
        <v>402</v>
      </c>
      <c r="B149" t="s">
        <v>948</v>
      </c>
      <c r="C149" t="s">
        <v>24</v>
      </c>
      <c r="D149">
        <v>4</v>
      </c>
      <c r="E149">
        <v>4</v>
      </c>
      <c r="F149">
        <v>4</v>
      </c>
      <c r="G149">
        <v>3</v>
      </c>
      <c r="H149">
        <v>15</v>
      </c>
      <c r="I149" s="51">
        <v>337.45</v>
      </c>
      <c r="J149" s="51">
        <f t="shared" si="25"/>
        <v>5061.75</v>
      </c>
      <c r="K149" s="51">
        <f t="shared" si="21"/>
        <v>1349.8</v>
      </c>
      <c r="L149" s="51">
        <f t="shared" si="22"/>
        <v>1349.8</v>
      </c>
      <c r="M149" s="51">
        <f t="shared" si="23"/>
        <v>1349.8</v>
      </c>
      <c r="N149" s="51">
        <f t="shared" si="24"/>
        <v>1012.3499999999999</v>
      </c>
    </row>
    <row r="150" spans="1:14" x14ac:dyDescent="0.25">
      <c r="A150" t="s">
        <v>402</v>
      </c>
      <c r="B150" t="s">
        <v>949</v>
      </c>
      <c r="C150" t="s">
        <v>24</v>
      </c>
      <c r="D150">
        <v>1</v>
      </c>
      <c r="E150">
        <v>1</v>
      </c>
      <c r="F150">
        <v>1</v>
      </c>
      <c r="G150">
        <v>0</v>
      </c>
      <c r="H150">
        <v>3</v>
      </c>
      <c r="I150" s="51">
        <v>112.52</v>
      </c>
      <c r="J150" s="51">
        <f t="shared" si="25"/>
        <v>337.56</v>
      </c>
      <c r="K150" s="51">
        <f t="shared" si="21"/>
        <v>112.52</v>
      </c>
      <c r="L150" s="51">
        <f t="shared" si="22"/>
        <v>112.52</v>
      </c>
      <c r="M150" s="51">
        <f t="shared" si="23"/>
        <v>112.52</v>
      </c>
      <c r="N150" s="51">
        <f t="shared" si="24"/>
        <v>0</v>
      </c>
    </row>
    <row r="151" spans="1:14" x14ac:dyDescent="0.25">
      <c r="A151" t="s">
        <v>402</v>
      </c>
      <c r="B151" t="s">
        <v>950</v>
      </c>
      <c r="C151" t="s">
        <v>24</v>
      </c>
      <c r="D151">
        <v>3</v>
      </c>
      <c r="E151">
        <v>3</v>
      </c>
      <c r="F151">
        <v>3</v>
      </c>
      <c r="G151">
        <v>3</v>
      </c>
      <c r="H151">
        <v>12</v>
      </c>
      <c r="I151" s="51">
        <v>182.7</v>
      </c>
      <c r="J151" s="51">
        <f t="shared" si="25"/>
        <v>2192.3999999999996</v>
      </c>
      <c r="K151" s="51">
        <f t="shared" si="21"/>
        <v>548.09999999999991</v>
      </c>
      <c r="L151" s="51">
        <f t="shared" si="22"/>
        <v>548.09999999999991</v>
      </c>
      <c r="M151" s="51">
        <f t="shared" si="23"/>
        <v>548.09999999999991</v>
      </c>
      <c r="N151" s="51">
        <f t="shared" si="24"/>
        <v>548.09999999999991</v>
      </c>
    </row>
    <row r="152" spans="1:14" x14ac:dyDescent="0.25">
      <c r="A152" t="s">
        <v>402</v>
      </c>
      <c r="B152" t="s">
        <v>951</v>
      </c>
      <c r="C152" t="s">
        <v>24</v>
      </c>
      <c r="D152">
        <v>13</v>
      </c>
      <c r="E152">
        <v>13</v>
      </c>
      <c r="F152">
        <v>13</v>
      </c>
      <c r="G152">
        <v>11</v>
      </c>
      <c r="H152">
        <v>50</v>
      </c>
      <c r="I152" s="51">
        <v>43.65</v>
      </c>
      <c r="J152" s="51">
        <f t="shared" si="25"/>
        <v>2182.5</v>
      </c>
      <c r="K152" s="51">
        <f t="shared" si="21"/>
        <v>567.44999999999993</v>
      </c>
      <c r="L152" s="51">
        <f t="shared" si="22"/>
        <v>567.44999999999993</v>
      </c>
      <c r="M152" s="51">
        <f t="shared" si="23"/>
        <v>567.44999999999993</v>
      </c>
      <c r="N152" s="51">
        <f t="shared" si="24"/>
        <v>480.15</v>
      </c>
    </row>
    <row r="153" spans="1:14" x14ac:dyDescent="0.25">
      <c r="A153" t="s">
        <v>402</v>
      </c>
      <c r="B153" t="s">
        <v>952</v>
      </c>
      <c r="C153" t="s">
        <v>24</v>
      </c>
      <c r="D153">
        <v>13</v>
      </c>
      <c r="E153">
        <v>13</v>
      </c>
      <c r="F153">
        <v>13</v>
      </c>
      <c r="G153">
        <v>11</v>
      </c>
      <c r="H153">
        <v>50</v>
      </c>
      <c r="I153" s="51">
        <v>38</v>
      </c>
      <c r="J153" s="51">
        <f t="shared" si="25"/>
        <v>1900</v>
      </c>
      <c r="K153" s="51">
        <f t="shared" si="21"/>
        <v>494</v>
      </c>
      <c r="L153" s="51">
        <f t="shared" si="22"/>
        <v>494</v>
      </c>
      <c r="M153" s="51">
        <f t="shared" si="23"/>
        <v>494</v>
      </c>
      <c r="N153" s="51">
        <f t="shared" si="24"/>
        <v>418</v>
      </c>
    </row>
    <row r="154" spans="1:14" x14ac:dyDescent="0.25">
      <c r="A154" t="s">
        <v>402</v>
      </c>
      <c r="B154" t="s">
        <v>953</v>
      </c>
      <c r="C154" t="s">
        <v>24</v>
      </c>
      <c r="D154">
        <v>13</v>
      </c>
      <c r="E154">
        <v>13</v>
      </c>
      <c r="F154">
        <v>13</v>
      </c>
      <c r="G154">
        <v>11</v>
      </c>
      <c r="H154">
        <v>50</v>
      </c>
      <c r="I154" s="51">
        <v>157.76</v>
      </c>
      <c r="J154" s="51">
        <f t="shared" si="25"/>
        <v>7888</v>
      </c>
      <c r="K154" s="51">
        <f t="shared" si="21"/>
        <v>2050.88</v>
      </c>
      <c r="L154" s="51">
        <f t="shared" si="22"/>
        <v>2050.88</v>
      </c>
      <c r="M154" s="51">
        <f t="shared" si="23"/>
        <v>2050.88</v>
      </c>
      <c r="N154" s="51">
        <f t="shared" si="24"/>
        <v>1735.36</v>
      </c>
    </row>
    <row r="155" spans="1:14" x14ac:dyDescent="0.25">
      <c r="A155" t="s">
        <v>402</v>
      </c>
      <c r="B155" t="s">
        <v>954</v>
      </c>
      <c r="C155" t="s">
        <v>24</v>
      </c>
      <c r="D155">
        <v>6</v>
      </c>
      <c r="E155">
        <v>6</v>
      </c>
      <c r="F155">
        <v>6</v>
      </c>
      <c r="G155">
        <v>7</v>
      </c>
      <c r="H155">
        <v>25</v>
      </c>
      <c r="I155" s="51">
        <v>793</v>
      </c>
      <c r="J155" s="51">
        <f t="shared" si="25"/>
        <v>19825</v>
      </c>
      <c r="K155" s="51">
        <f t="shared" si="21"/>
        <v>4758</v>
      </c>
      <c r="L155" s="51">
        <f t="shared" si="22"/>
        <v>4758</v>
      </c>
      <c r="M155" s="51">
        <f t="shared" si="23"/>
        <v>4758</v>
      </c>
      <c r="N155" s="51">
        <f t="shared" si="24"/>
        <v>5551</v>
      </c>
    </row>
    <row r="156" spans="1:14" x14ac:dyDescent="0.25">
      <c r="A156" t="s">
        <v>402</v>
      </c>
      <c r="B156" t="s">
        <v>955</v>
      </c>
      <c r="C156" t="s">
        <v>24</v>
      </c>
      <c r="D156">
        <v>2</v>
      </c>
      <c r="E156">
        <v>0</v>
      </c>
      <c r="F156">
        <v>0</v>
      </c>
      <c r="G156">
        <v>0</v>
      </c>
      <c r="H156">
        <v>2</v>
      </c>
      <c r="I156" s="51">
        <v>2</v>
      </c>
      <c r="J156" s="51">
        <f t="shared" si="25"/>
        <v>4</v>
      </c>
      <c r="K156" s="51">
        <f t="shared" si="21"/>
        <v>4</v>
      </c>
      <c r="L156" s="51">
        <f t="shared" si="22"/>
        <v>0</v>
      </c>
      <c r="M156" s="51">
        <f t="shared" si="23"/>
        <v>0</v>
      </c>
      <c r="N156" s="51">
        <f t="shared" si="24"/>
        <v>0</v>
      </c>
    </row>
    <row r="157" spans="1:14" x14ac:dyDescent="0.25">
      <c r="A157" t="s">
        <v>402</v>
      </c>
      <c r="B157" t="s">
        <v>956</v>
      </c>
      <c r="C157" t="s">
        <v>24</v>
      </c>
      <c r="D157">
        <v>2</v>
      </c>
      <c r="E157">
        <v>0</v>
      </c>
      <c r="F157">
        <v>0</v>
      </c>
      <c r="G157">
        <v>0</v>
      </c>
      <c r="H157">
        <v>2</v>
      </c>
      <c r="I157" s="51">
        <v>400</v>
      </c>
      <c r="J157" s="51">
        <f t="shared" si="25"/>
        <v>800</v>
      </c>
      <c r="K157" s="51">
        <f t="shared" si="21"/>
        <v>800</v>
      </c>
      <c r="L157" s="51">
        <f t="shared" si="22"/>
        <v>0</v>
      </c>
      <c r="M157" s="51">
        <f t="shared" si="23"/>
        <v>0</v>
      </c>
      <c r="N157" s="51">
        <f t="shared" si="24"/>
        <v>0</v>
      </c>
    </row>
    <row r="158" spans="1:14" x14ac:dyDescent="0.25">
      <c r="A158" t="s">
        <v>402</v>
      </c>
      <c r="B158" t="s">
        <v>957</v>
      </c>
      <c r="C158" t="s">
        <v>24</v>
      </c>
      <c r="D158">
        <v>25</v>
      </c>
      <c r="E158">
        <v>25</v>
      </c>
      <c r="F158">
        <v>25</v>
      </c>
      <c r="G158">
        <v>25</v>
      </c>
      <c r="H158">
        <v>100</v>
      </c>
      <c r="I158" s="51">
        <v>13.28</v>
      </c>
      <c r="J158" s="51">
        <f t="shared" si="25"/>
        <v>1328</v>
      </c>
      <c r="K158" s="51">
        <f t="shared" si="21"/>
        <v>332</v>
      </c>
      <c r="L158" s="51">
        <f t="shared" si="22"/>
        <v>332</v>
      </c>
      <c r="M158" s="51">
        <f t="shared" si="23"/>
        <v>332</v>
      </c>
      <c r="N158" s="51">
        <f t="shared" si="24"/>
        <v>332</v>
      </c>
    </row>
    <row r="159" spans="1:14" x14ac:dyDescent="0.25">
      <c r="A159" t="s">
        <v>402</v>
      </c>
      <c r="B159" t="s">
        <v>958</v>
      </c>
      <c r="C159" t="s">
        <v>24</v>
      </c>
      <c r="D159">
        <v>25</v>
      </c>
      <c r="E159">
        <v>25</v>
      </c>
      <c r="F159">
        <v>25</v>
      </c>
      <c r="G159">
        <v>25</v>
      </c>
      <c r="H159">
        <v>100</v>
      </c>
      <c r="I159" s="51">
        <v>23</v>
      </c>
      <c r="J159" s="51">
        <f t="shared" si="25"/>
        <v>2300</v>
      </c>
      <c r="K159" s="51">
        <f t="shared" si="21"/>
        <v>575</v>
      </c>
      <c r="L159" s="51">
        <f t="shared" si="22"/>
        <v>575</v>
      </c>
      <c r="M159" s="51">
        <f t="shared" si="23"/>
        <v>575</v>
      </c>
      <c r="N159" s="51">
        <f t="shared" si="24"/>
        <v>575</v>
      </c>
    </row>
    <row r="160" spans="1:14" x14ac:dyDescent="0.25">
      <c r="A160" t="s">
        <v>402</v>
      </c>
      <c r="B160" t="s">
        <v>959</v>
      </c>
      <c r="C160" t="s">
        <v>24</v>
      </c>
      <c r="D160">
        <v>21</v>
      </c>
      <c r="E160">
        <v>21</v>
      </c>
      <c r="F160">
        <v>21</v>
      </c>
      <c r="G160">
        <v>22</v>
      </c>
      <c r="H160">
        <v>85</v>
      </c>
      <c r="I160" s="51">
        <v>51.042999999999999</v>
      </c>
      <c r="J160" s="51">
        <f t="shared" si="25"/>
        <v>4338.6549999999997</v>
      </c>
      <c r="K160" s="51">
        <f t="shared" si="21"/>
        <v>1071.903</v>
      </c>
      <c r="L160" s="51">
        <f t="shared" si="22"/>
        <v>1071.903</v>
      </c>
      <c r="M160" s="51">
        <f t="shared" si="23"/>
        <v>1071.903</v>
      </c>
      <c r="N160" s="51">
        <f t="shared" si="24"/>
        <v>1122.9459999999999</v>
      </c>
    </row>
    <row r="161" spans="1:14" x14ac:dyDescent="0.25">
      <c r="A161" t="s">
        <v>402</v>
      </c>
      <c r="B161" t="s">
        <v>960</v>
      </c>
      <c r="C161" t="s">
        <v>24</v>
      </c>
      <c r="D161">
        <v>1</v>
      </c>
      <c r="E161">
        <v>1</v>
      </c>
      <c r="F161">
        <v>1</v>
      </c>
      <c r="G161">
        <v>2</v>
      </c>
      <c r="H161">
        <v>5</v>
      </c>
      <c r="I161" s="51">
        <v>416.38</v>
      </c>
      <c r="J161" s="51">
        <f t="shared" si="25"/>
        <v>2081.9</v>
      </c>
      <c r="K161" s="51">
        <f t="shared" si="21"/>
        <v>416.38</v>
      </c>
      <c r="L161" s="51">
        <f t="shared" si="22"/>
        <v>416.38</v>
      </c>
      <c r="M161" s="51">
        <f t="shared" si="23"/>
        <v>416.38</v>
      </c>
      <c r="N161" s="51">
        <f t="shared" si="24"/>
        <v>832.76</v>
      </c>
    </row>
    <row r="162" spans="1:14" x14ac:dyDescent="0.25">
      <c r="A162" t="s">
        <v>402</v>
      </c>
      <c r="B162" t="s">
        <v>961</v>
      </c>
      <c r="C162" t="s">
        <v>24</v>
      </c>
      <c r="D162">
        <v>1</v>
      </c>
      <c r="E162">
        <v>1</v>
      </c>
      <c r="F162">
        <v>1</v>
      </c>
      <c r="G162">
        <v>2</v>
      </c>
      <c r="H162">
        <v>5</v>
      </c>
      <c r="I162" s="51">
        <v>112.52</v>
      </c>
      <c r="J162" s="51">
        <f t="shared" si="25"/>
        <v>562.6</v>
      </c>
      <c r="K162" s="51">
        <f t="shared" si="21"/>
        <v>112.52</v>
      </c>
      <c r="L162" s="51">
        <f t="shared" si="22"/>
        <v>112.52</v>
      </c>
      <c r="M162" s="51">
        <f t="shared" si="23"/>
        <v>112.52</v>
      </c>
      <c r="N162" s="51">
        <f t="shared" si="24"/>
        <v>225.04</v>
      </c>
    </row>
    <row r="163" spans="1:14" x14ac:dyDescent="0.25">
      <c r="A163" t="s">
        <v>402</v>
      </c>
      <c r="B163" t="s">
        <v>987</v>
      </c>
      <c r="C163" t="s">
        <v>24</v>
      </c>
      <c r="D163">
        <v>0</v>
      </c>
      <c r="E163">
        <v>0</v>
      </c>
      <c r="F163">
        <v>0</v>
      </c>
      <c r="G163">
        <v>1</v>
      </c>
      <c r="H163">
        <v>1</v>
      </c>
      <c r="I163" s="51">
        <v>50000</v>
      </c>
      <c r="J163" s="51">
        <f t="shared" si="25"/>
        <v>50000</v>
      </c>
      <c r="K163" s="51">
        <f t="shared" si="21"/>
        <v>0</v>
      </c>
      <c r="L163" s="51">
        <f t="shared" si="22"/>
        <v>0</v>
      </c>
      <c r="M163" s="51">
        <f t="shared" si="23"/>
        <v>0</v>
      </c>
      <c r="N163" s="51">
        <f t="shared" si="24"/>
        <v>50000</v>
      </c>
    </row>
    <row r="164" spans="1:14" x14ac:dyDescent="0.25">
      <c r="A164" t="s">
        <v>402</v>
      </c>
      <c r="B164" t="s">
        <v>988</v>
      </c>
      <c r="C164" t="s">
        <v>24</v>
      </c>
      <c r="D164">
        <v>6</v>
      </c>
      <c r="E164">
        <v>6</v>
      </c>
      <c r="F164">
        <v>6</v>
      </c>
      <c r="G164">
        <v>7</v>
      </c>
      <c r="H164">
        <v>25</v>
      </c>
      <c r="I164" s="51">
        <v>2860</v>
      </c>
      <c r="J164" s="51">
        <f t="shared" si="25"/>
        <v>71500</v>
      </c>
      <c r="K164" s="51">
        <f t="shared" si="21"/>
        <v>17160</v>
      </c>
      <c r="L164" s="51">
        <f t="shared" si="22"/>
        <v>17160</v>
      </c>
      <c r="M164" s="51">
        <f t="shared" si="23"/>
        <v>17160</v>
      </c>
      <c r="N164" s="51">
        <f t="shared" si="24"/>
        <v>20020</v>
      </c>
    </row>
    <row r="165" spans="1:14" x14ac:dyDescent="0.25">
      <c r="A165" t="s">
        <v>402</v>
      </c>
      <c r="B165" t="s">
        <v>989</v>
      </c>
      <c r="C165" t="s">
        <v>24</v>
      </c>
      <c r="D165">
        <v>15</v>
      </c>
      <c r="E165">
        <v>15</v>
      </c>
      <c r="F165">
        <v>15</v>
      </c>
      <c r="G165">
        <v>15</v>
      </c>
      <c r="H165">
        <v>60</v>
      </c>
      <c r="I165" s="51">
        <v>11.6</v>
      </c>
      <c r="J165" s="51">
        <f t="shared" si="25"/>
        <v>696</v>
      </c>
      <c r="K165" s="51">
        <f t="shared" si="21"/>
        <v>174</v>
      </c>
      <c r="L165" s="51">
        <f t="shared" si="22"/>
        <v>174</v>
      </c>
      <c r="M165" s="51">
        <f t="shared" si="23"/>
        <v>174</v>
      </c>
      <c r="N165" s="51">
        <f t="shared" si="24"/>
        <v>174</v>
      </c>
    </row>
    <row r="166" spans="1:14" x14ac:dyDescent="0.25">
      <c r="A166" t="s">
        <v>402</v>
      </c>
      <c r="B166" t="s">
        <v>990</v>
      </c>
      <c r="C166" t="s">
        <v>24</v>
      </c>
      <c r="D166">
        <v>15</v>
      </c>
      <c r="E166">
        <v>15</v>
      </c>
      <c r="F166">
        <v>15</v>
      </c>
      <c r="G166">
        <v>15</v>
      </c>
      <c r="H166">
        <v>60</v>
      </c>
      <c r="I166" s="51">
        <v>5.8</v>
      </c>
      <c r="J166" s="51">
        <f t="shared" si="25"/>
        <v>348</v>
      </c>
      <c r="K166" s="51">
        <f t="shared" si="21"/>
        <v>87</v>
      </c>
      <c r="L166" s="51">
        <f t="shared" si="22"/>
        <v>87</v>
      </c>
      <c r="M166" s="51">
        <f t="shared" si="23"/>
        <v>87</v>
      </c>
      <c r="N166" s="51">
        <f t="shared" si="24"/>
        <v>87</v>
      </c>
    </row>
    <row r="167" spans="1:14" x14ac:dyDescent="0.25">
      <c r="A167" t="s">
        <v>402</v>
      </c>
      <c r="B167" t="s">
        <v>991</v>
      </c>
      <c r="C167" t="s">
        <v>24</v>
      </c>
      <c r="D167">
        <v>120</v>
      </c>
      <c r="E167">
        <v>120</v>
      </c>
      <c r="F167">
        <v>120</v>
      </c>
      <c r="G167">
        <v>120</v>
      </c>
      <c r="H167">
        <v>480</v>
      </c>
      <c r="I167" s="51">
        <v>5.8</v>
      </c>
      <c r="J167" s="51">
        <f t="shared" si="25"/>
        <v>2784</v>
      </c>
      <c r="K167" s="51">
        <f t="shared" si="21"/>
        <v>696</v>
      </c>
      <c r="L167" s="51">
        <f t="shared" si="22"/>
        <v>696</v>
      </c>
      <c r="M167" s="51">
        <f t="shared" si="23"/>
        <v>696</v>
      </c>
      <c r="N167" s="51">
        <f t="shared" si="24"/>
        <v>696</v>
      </c>
    </row>
    <row r="168" spans="1:14" x14ac:dyDescent="0.25">
      <c r="A168" t="s">
        <v>402</v>
      </c>
      <c r="B168" t="s">
        <v>992</v>
      </c>
      <c r="C168" t="s">
        <v>24</v>
      </c>
      <c r="D168">
        <v>8</v>
      </c>
      <c r="E168">
        <v>8</v>
      </c>
      <c r="F168">
        <v>8</v>
      </c>
      <c r="G168">
        <v>6</v>
      </c>
      <c r="H168">
        <v>30</v>
      </c>
      <c r="I168" s="51">
        <v>47.56</v>
      </c>
      <c r="J168" s="51">
        <f t="shared" si="25"/>
        <v>1426.8000000000002</v>
      </c>
      <c r="K168" s="51">
        <f t="shared" si="21"/>
        <v>380.48</v>
      </c>
      <c r="L168" s="51">
        <f t="shared" si="22"/>
        <v>380.48</v>
      </c>
      <c r="M168" s="51">
        <f t="shared" si="23"/>
        <v>380.48</v>
      </c>
      <c r="N168" s="51">
        <f t="shared" si="24"/>
        <v>285.36</v>
      </c>
    </row>
    <row r="169" spans="1:14" x14ac:dyDescent="0.25">
      <c r="A169" t="s">
        <v>402</v>
      </c>
      <c r="B169" t="s">
        <v>993</v>
      </c>
      <c r="C169" t="s">
        <v>24</v>
      </c>
      <c r="D169">
        <v>4</v>
      </c>
      <c r="E169">
        <v>4</v>
      </c>
      <c r="F169">
        <v>4</v>
      </c>
      <c r="G169">
        <v>3</v>
      </c>
      <c r="H169">
        <v>15</v>
      </c>
      <c r="I169" s="51">
        <v>96.28</v>
      </c>
      <c r="J169" s="51">
        <f t="shared" si="25"/>
        <v>1444.2</v>
      </c>
      <c r="K169" s="51">
        <f t="shared" si="21"/>
        <v>385.12</v>
      </c>
      <c r="L169" s="51">
        <f t="shared" si="22"/>
        <v>385.12</v>
      </c>
      <c r="M169" s="51">
        <f t="shared" si="23"/>
        <v>385.12</v>
      </c>
      <c r="N169" s="51">
        <f t="shared" si="24"/>
        <v>288.84000000000003</v>
      </c>
    </row>
    <row r="170" spans="1:14" x14ac:dyDescent="0.25">
      <c r="A170" t="s">
        <v>402</v>
      </c>
      <c r="B170" t="s">
        <v>994</v>
      </c>
      <c r="C170" t="s">
        <v>24</v>
      </c>
      <c r="D170">
        <v>5</v>
      </c>
      <c r="E170">
        <v>5</v>
      </c>
      <c r="F170">
        <v>5</v>
      </c>
      <c r="G170">
        <v>5</v>
      </c>
      <c r="H170">
        <v>20</v>
      </c>
      <c r="I170" s="51">
        <v>50</v>
      </c>
      <c r="J170" s="51">
        <f t="shared" si="25"/>
        <v>1000</v>
      </c>
      <c r="K170" s="51">
        <f t="shared" si="21"/>
        <v>250</v>
      </c>
      <c r="L170" s="51">
        <f t="shared" si="22"/>
        <v>250</v>
      </c>
      <c r="M170" s="51">
        <f t="shared" si="23"/>
        <v>250</v>
      </c>
      <c r="N170" s="51">
        <f t="shared" si="24"/>
        <v>250</v>
      </c>
    </row>
    <row r="171" spans="1:14" x14ac:dyDescent="0.25">
      <c r="A171" t="s">
        <v>402</v>
      </c>
      <c r="B171" t="s">
        <v>995</v>
      </c>
      <c r="C171" t="s">
        <v>24</v>
      </c>
      <c r="D171">
        <v>8</v>
      </c>
      <c r="E171">
        <v>8</v>
      </c>
      <c r="F171">
        <v>8</v>
      </c>
      <c r="G171">
        <v>6</v>
      </c>
      <c r="H171">
        <v>30</v>
      </c>
      <c r="I171" s="51">
        <v>371</v>
      </c>
      <c r="J171" s="51">
        <f t="shared" si="25"/>
        <v>11130</v>
      </c>
      <c r="K171" s="51">
        <f t="shared" si="21"/>
        <v>2968</v>
      </c>
      <c r="L171" s="51">
        <f t="shared" si="22"/>
        <v>2968</v>
      </c>
      <c r="M171" s="51">
        <f t="shared" si="23"/>
        <v>2968</v>
      </c>
      <c r="N171" s="51">
        <f t="shared" si="24"/>
        <v>2226</v>
      </c>
    </row>
    <row r="172" spans="1:14" x14ac:dyDescent="0.25">
      <c r="A172" t="s">
        <v>402</v>
      </c>
      <c r="B172" t="s">
        <v>996</v>
      </c>
      <c r="C172" t="s">
        <v>24</v>
      </c>
      <c r="D172">
        <v>30</v>
      </c>
      <c r="E172">
        <v>30</v>
      </c>
      <c r="F172">
        <v>30</v>
      </c>
      <c r="G172">
        <v>30</v>
      </c>
      <c r="H172">
        <v>120</v>
      </c>
      <c r="I172" s="51">
        <v>617</v>
      </c>
      <c r="J172" s="51">
        <f t="shared" si="25"/>
        <v>74040</v>
      </c>
      <c r="K172" s="51">
        <f t="shared" si="21"/>
        <v>18510</v>
      </c>
      <c r="L172" s="51">
        <f t="shared" si="22"/>
        <v>18510</v>
      </c>
      <c r="M172" s="51">
        <f t="shared" si="23"/>
        <v>18510</v>
      </c>
      <c r="N172" s="51">
        <f t="shared" si="24"/>
        <v>18510</v>
      </c>
    </row>
    <row r="173" spans="1:14" x14ac:dyDescent="0.25">
      <c r="A173" t="s">
        <v>402</v>
      </c>
      <c r="B173" t="s">
        <v>997</v>
      </c>
      <c r="C173" t="s">
        <v>24</v>
      </c>
      <c r="D173">
        <v>90</v>
      </c>
      <c r="E173">
        <v>90</v>
      </c>
      <c r="F173">
        <v>90</v>
      </c>
      <c r="G173">
        <v>90</v>
      </c>
      <c r="H173">
        <v>360</v>
      </c>
      <c r="I173" s="51">
        <v>5.5</v>
      </c>
      <c r="J173" s="51">
        <f t="shared" si="25"/>
        <v>1980</v>
      </c>
      <c r="K173" s="51">
        <f t="shared" si="21"/>
        <v>495</v>
      </c>
      <c r="L173" s="51">
        <f t="shared" si="22"/>
        <v>495</v>
      </c>
      <c r="M173" s="51">
        <f t="shared" si="23"/>
        <v>495</v>
      </c>
      <c r="N173" s="51">
        <f t="shared" si="24"/>
        <v>495</v>
      </c>
    </row>
    <row r="174" spans="1:14" x14ac:dyDescent="0.25">
      <c r="A174" t="s">
        <v>402</v>
      </c>
      <c r="B174" t="s">
        <v>998</v>
      </c>
      <c r="C174" t="s">
        <v>24</v>
      </c>
      <c r="D174">
        <v>3</v>
      </c>
      <c r="E174">
        <v>3</v>
      </c>
      <c r="F174">
        <v>3</v>
      </c>
      <c r="G174">
        <v>1</v>
      </c>
      <c r="H174">
        <v>10</v>
      </c>
      <c r="I174" s="51">
        <v>75</v>
      </c>
      <c r="J174" s="51">
        <f t="shared" si="25"/>
        <v>750</v>
      </c>
      <c r="K174" s="51">
        <f t="shared" si="21"/>
        <v>225</v>
      </c>
      <c r="L174" s="51">
        <f t="shared" si="22"/>
        <v>225</v>
      </c>
      <c r="M174" s="51">
        <f t="shared" si="23"/>
        <v>225</v>
      </c>
      <c r="N174" s="51">
        <f t="shared" si="24"/>
        <v>75</v>
      </c>
    </row>
    <row r="175" spans="1:14" x14ac:dyDescent="0.25">
      <c r="A175" t="s">
        <v>402</v>
      </c>
      <c r="B175" t="s">
        <v>999</v>
      </c>
      <c r="C175" t="s">
        <v>24</v>
      </c>
      <c r="D175">
        <v>1</v>
      </c>
      <c r="E175">
        <v>1</v>
      </c>
      <c r="F175">
        <v>1</v>
      </c>
      <c r="G175">
        <v>2</v>
      </c>
      <c r="H175">
        <v>5</v>
      </c>
      <c r="I175" s="51">
        <v>105.56</v>
      </c>
      <c r="J175" s="51">
        <f t="shared" si="25"/>
        <v>527.79999999999995</v>
      </c>
      <c r="K175" s="51">
        <f t="shared" si="21"/>
        <v>105.56</v>
      </c>
      <c r="L175" s="51">
        <f t="shared" si="22"/>
        <v>105.56</v>
      </c>
      <c r="M175" s="51">
        <f t="shared" si="23"/>
        <v>105.56</v>
      </c>
      <c r="N175" s="51">
        <f t="shared" si="24"/>
        <v>211.12</v>
      </c>
    </row>
    <row r="176" spans="1:14" x14ac:dyDescent="0.25">
      <c r="A176" t="s">
        <v>402</v>
      </c>
      <c r="B176" t="s">
        <v>1000</v>
      </c>
      <c r="C176" t="s">
        <v>24</v>
      </c>
      <c r="D176">
        <v>1</v>
      </c>
      <c r="E176">
        <v>1</v>
      </c>
      <c r="F176">
        <v>1</v>
      </c>
      <c r="G176">
        <v>2</v>
      </c>
      <c r="H176">
        <v>5</v>
      </c>
      <c r="I176" s="51">
        <v>40</v>
      </c>
      <c r="J176" s="51">
        <f t="shared" si="25"/>
        <v>200</v>
      </c>
      <c r="K176" s="51">
        <f t="shared" si="21"/>
        <v>40</v>
      </c>
      <c r="L176" s="51">
        <f t="shared" si="22"/>
        <v>40</v>
      </c>
      <c r="M176" s="51">
        <f t="shared" si="23"/>
        <v>40</v>
      </c>
      <c r="N176" s="51">
        <f t="shared" si="24"/>
        <v>80</v>
      </c>
    </row>
    <row r="177" spans="1:18" x14ac:dyDescent="0.25">
      <c r="A177" t="s">
        <v>402</v>
      </c>
      <c r="B177" t="s">
        <v>1001</v>
      </c>
      <c r="C177" t="s">
        <v>24</v>
      </c>
      <c r="D177">
        <v>3</v>
      </c>
      <c r="E177">
        <v>3</v>
      </c>
      <c r="F177">
        <v>3</v>
      </c>
      <c r="G177">
        <v>1</v>
      </c>
      <c r="H177">
        <v>10</v>
      </c>
      <c r="I177" s="51">
        <v>250</v>
      </c>
      <c r="J177" s="51">
        <f t="shared" si="25"/>
        <v>2500</v>
      </c>
      <c r="K177" s="51">
        <f t="shared" si="21"/>
        <v>750</v>
      </c>
      <c r="L177" s="51">
        <f t="shared" si="22"/>
        <v>750</v>
      </c>
      <c r="M177" s="51">
        <f t="shared" si="23"/>
        <v>750</v>
      </c>
      <c r="N177" s="51">
        <f t="shared" si="24"/>
        <v>250</v>
      </c>
    </row>
    <row r="178" spans="1:18" x14ac:dyDescent="0.25">
      <c r="A178" t="s">
        <v>402</v>
      </c>
      <c r="B178" t="s">
        <v>1002</v>
      </c>
      <c r="C178" t="s">
        <v>24</v>
      </c>
      <c r="D178">
        <v>6</v>
      </c>
      <c r="E178">
        <v>6</v>
      </c>
      <c r="F178">
        <v>6</v>
      </c>
      <c r="G178">
        <v>7</v>
      </c>
      <c r="H178">
        <v>25</v>
      </c>
      <c r="I178" s="51">
        <v>150</v>
      </c>
      <c r="J178" s="51">
        <f t="shared" si="25"/>
        <v>3750</v>
      </c>
      <c r="K178" s="51">
        <f t="shared" si="21"/>
        <v>900</v>
      </c>
      <c r="L178" s="51">
        <f t="shared" si="22"/>
        <v>900</v>
      </c>
      <c r="M178" s="51">
        <f t="shared" si="23"/>
        <v>900</v>
      </c>
      <c r="N178" s="51">
        <f t="shared" si="24"/>
        <v>1050</v>
      </c>
    </row>
    <row r="179" spans="1:18" x14ac:dyDescent="0.25">
      <c r="A179" t="s">
        <v>402</v>
      </c>
      <c r="B179" t="s">
        <v>1003</v>
      </c>
      <c r="C179" t="s">
        <v>24</v>
      </c>
      <c r="D179">
        <v>6</v>
      </c>
      <c r="E179">
        <v>6</v>
      </c>
      <c r="F179">
        <v>6</v>
      </c>
      <c r="G179">
        <v>7</v>
      </c>
      <c r="H179">
        <v>25</v>
      </c>
      <c r="I179" s="51">
        <v>150</v>
      </c>
      <c r="J179" s="51">
        <f t="shared" si="25"/>
        <v>3750</v>
      </c>
      <c r="K179" s="51">
        <f t="shared" si="21"/>
        <v>900</v>
      </c>
      <c r="L179" s="51">
        <f t="shared" si="22"/>
        <v>900</v>
      </c>
      <c r="M179" s="51">
        <f t="shared" si="23"/>
        <v>900</v>
      </c>
      <c r="N179" s="51">
        <f t="shared" si="24"/>
        <v>1050</v>
      </c>
    </row>
    <row r="180" spans="1:18" x14ac:dyDescent="0.25">
      <c r="A180" t="s">
        <v>402</v>
      </c>
      <c r="B180" t="s">
        <v>1004</v>
      </c>
      <c r="C180" t="s">
        <v>24</v>
      </c>
      <c r="D180">
        <v>3</v>
      </c>
      <c r="E180">
        <v>3</v>
      </c>
      <c r="F180">
        <v>3</v>
      </c>
      <c r="G180">
        <v>1</v>
      </c>
      <c r="H180">
        <v>10</v>
      </c>
      <c r="I180" s="51">
        <v>145</v>
      </c>
      <c r="J180" s="51">
        <f t="shared" si="25"/>
        <v>1450</v>
      </c>
      <c r="K180" s="51">
        <f t="shared" si="21"/>
        <v>435</v>
      </c>
      <c r="L180" s="51">
        <f t="shared" si="22"/>
        <v>435</v>
      </c>
      <c r="M180" s="51">
        <f t="shared" si="23"/>
        <v>435</v>
      </c>
      <c r="N180" s="51">
        <f t="shared" si="24"/>
        <v>145</v>
      </c>
    </row>
    <row r="181" spans="1:18" x14ac:dyDescent="0.25">
      <c r="A181" t="s">
        <v>402</v>
      </c>
      <c r="B181" t="s">
        <v>1005</v>
      </c>
      <c r="C181" t="s">
        <v>24</v>
      </c>
      <c r="D181">
        <v>3</v>
      </c>
      <c r="E181">
        <v>3</v>
      </c>
      <c r="F181">
        <v>3</v>
      </c>
      <c r="G181">
        <v>1</v>
      </c>
      <c r="H181">
        <v>10</v>
      </c>
      <c r="I181" s="51">
        <v>150</v>
      </c>
      <c r="J181" s="51">
        <f t="shared" si="25"/>
        <v>1500</v>
      </c>
      <c r="K181" s="51">
        <f t="shared" si="21"/>
        <v>450</v>
      </c>
      <c r="L181" s="51">
        <f t="shared" si="22"/>
        <v>450</v>
      </c>
      <c r="M181" s="51">
        <f t="shared" si="23"/>
        <v>450</v>
      </c>
      <c r="N181" s="51">
        <f t="shared" si="24"/>
        <v>150</v>
      </c>
    </row>
    <row r="182" spans="1:18" x14ac:dyDescent="0.25">
      <c r="A182" t="s">
        <v>402</v>
      </c>
      <c r="B182" t="s">
        <v>1006</v>
      </c>
      <c r="C182" t="s">
        <v>24</v>
      </c>
      <c r="D182">
        <v>18</v>
      </c>
      <c r="E182">
        <v>18</v>
      </c>
      <c r="F182">
        <v>18</v>
      </c>
      <c r="G182">
        <v>16</v>
      </c>
      <c r="H182">
        <v>70</v>
      </c>
      <c r="I182" s="51">
        <v>160</v>
      </c>
      <c r="J182" s="51">
        <f t="shared" si="25"/>
        <v>11200</v>
      </c>
      <c r="K182" s="51">
        <f t="shared" si="21"/>
        <v>2880</v>
      </c>
      <c r="L182" s="51">
        <f t="shared" si="22"/>
        <v>2880</v>
      </c>
      <c r="M182" s="51">
        <f t="shared" si="23"/>
        <v>2880</v>
      </c>
      <c r="N182" s="51">
        <f t="shared" si="24"/>
        <v>2560</v>
      </c>
    </row>
    <row r="183" spans="1:18" x14ac:dyDescent="0.25">
      <c r="A183" t="s">
        <v>402</v>
      </c>
      <c r="B183" t="s">
        <v>1007</v>
      </c>
      <c r="C183" t="s">
        <v>24</v>
      </c>
      <c r="D183">
        <v>13</v>
      </c>
      <c r="E183">
        <v>13</v>
      </c>
      <c r="F183">
        <v>13</v>
      </c>
      <c r="G183">
        <v>11</v>
      </c>
      <c r="H183">
        <v>50</v>
      </c>
      <c r="I183" s="51">
        <v>67.28</v>
      </c>
      <c r="J183" s="51">
        <f t="shared" si="25"/>
        <v>3364</v>
      </c>
      <c r="K183" s="51">
        <f t="shared" si="21"/>
        <v>874.64</v>
      </c>
      <c r="L183" s="51">
        <f t="shared" si="22"/>
        <v>874.64</v>
      </c>
      <c r="M183" s="51">
        <f t="shared" si="23"/>
        <v>874.64</v>
      </c>
      <c r="N183" s="51">
        <f t="shared" si="24"/>
        <v>740.08</v>
      </c>
    </row>
    <row r="184" spans="1:18" x14ac:dyDescent="0.25">
      <c r="A184" t="s">
        <v>402</v>
      </c>
      <c r="B184" t="s">
        <v>1008</v>
      </c>
      <c r="C184" t="s">
        <v>24</v>
      </c>
      <c r="D184">
        <v>1</v>
      </c>
      <c r="E184">
        <v>1</v>
      </c>
      <c r="F184">
        <v>1</v>
      </c>
      <c r="G184">
        <v>2</v>
      </c>
      <c r="H184">
        <v>5</v>
      </c>
      <c r="I184" s="51">
        <v>122.96</v>
      </c>
      <c r="J184" s="51">
        <f t="shared" si="25"/>
        <v>614.79999999999995</v>
      </c>
      <c r="K184" s="51">
        <f t="shared" si="21"/>
        <v>122.96</v>
      </c>
      <c r="L184" s="51">
        <f t="shared" si="22"/>
        <v>122.96</v>
      </c>
      <c r="M184" s="51">
        <f t="shared" si="23"/>
        <v>122.96</v>
      </c>
      <c r="N184" s="51">
        <f t="shared" si="24"/>
        <v>245.92</v>
      </c>
    </row>
    <row r="185" spans="1:18" x14ac:dyDescent="0.25">
      <c r="A185" t="s">
        <v>402</v>
      </c>
      <c r="B185" t="s">
        <v>1009</v>
      </c>
      <c r="C185" t="s">
        <v>24</v>
      </c>
      <c r="D185">
        <v>3</v>
      </c>
      <c r="E185">
        <v>3</v>
      </c>
      <c r="F185">
        <v>3</v>
      </c>
      <c r="G185">
        <v>1</v>
      </c>
      <c r="H185">
        <v>10</v>
      </c>
      <c r="I185" s="51">
        <v>200</v>
      </c>
      <c r="J185" s="51">
        <f t="shared" si="25"/>
        <v>2000</v>
      </c>
      <c r="K185" s="51">
        <f t="shared" si="21"/>
        <v>600</v>
      </c>
      <c r="L185" s="51">
        <f t="shared" si="22"/>
        <v>600</v>
      </c>
      <c r="M185" s="51">
        <f t="shared" si="23"/>
        <v>600</v>
      </c>
      <c r="N185" s="51">
        <f t="shared" si="24"/>
        <v>200</v>
      </c>
    </row>
    <row r="186" spans="1:18" x14ac:dyDescent="0.25">
      <c r="A186" t="s">
        <v>402</v>
      </c>
      <c r="B186" t="s">
        <v>1010</v>
      </c>
      <c r="C186" t="s">
        <v>24</v>
      </c>
      <c r="D186">
        <v>8</v>
      </c>
      <c r="E186">
        <v>8</v>
      </c>
      <c r="F186">
        <v>8</v>
      </c>
      <c r="G186">
        <v>6</v>
      </c>
      <c r="H186">
        <v>30</v>
      </c>
      <c r="I186" s="51">
        <v>18.8</v>
      </c>
      <c r="J186" s="51">
        <f t="shared" si="25"/>
        <v>564</v>
      </c>
      <c r="K186" s="51">
        <f t="shared" si="21"/>
        <v>150.4</v>
      </c>
      <c r="L186" s="51">
        <f t="shared" si="22"/>
        <v>150.4</v>
      </c>
      <c r="M186" s="51">
        <f t="shared" si="23"/>
        <v>150.4</v>
      </c>
      <c r="N186" s="51">
        <f t="shared" si="24"/>
        <v>112.80000000000001</v>
      </c>
    </row>
    <row r="187" spans="1:18" x14ac:dyDescent="0.25">
      <c r="A187" t="s">
        <v>402</v>
      </c>
      <c r="B187" t="s">
        <v>1011</v>
      </c>
      <c r="C187" t="s">
        <v>24</v>
      </c>
      <c r="D187">
        <v>45</v>
      </c>
      <c r="E187">
        <v>45</v>
      </c>
      <c r="F187">
        <v>45</v>
      </c>
      <c r="G187">
        <v>45</v>
      </c>
      <c r="H187">
        <v>180</v>
      </c>
      <c r="I187" s="51">
        <v>6</v>
      </c>
      <c r="J187" s="51">
        <f t="shared" si="25"/>
        <v>1080</v>
      </c>
      <c r="K187" s="51">
        <f t="shared" si="21"/>
        <v>270</v>
      </c>
      <c r="L187" s="51">
        <f t="shared" si="22"/>
        <v>270</v>
      </c>
      <c r="M187" s="51">
        <f t="shared" si="23"/>
        <v>270</v>
      </c>
      <c r="N187" s="51">
        <f t="shared" si="24"/>
        <v>270</v>
      </c>
    </row>
    <row r="188" spans="1:18" x14ac:dyDescent="0.25">
      <c r="A188" t="s">
        <v>402</v>
      </c>
      <c r="B188" t="s">
        <v>1012</v>
      </c>
      <c r="C188" t="s">
        <v>24</v>
      </c>
      <c r="D188">
        <v>15</v>
      </c>
      <c r="E188">
        <v>15</v>
      </c>
      <c r="F188">
        <v>15</v>
      </c>
      <c r="G188">
        <v>15</v>
      </c>
      <c r="H188">
        <v>60</v>
      </c>
      <c r="I188" s="51">
        <v>9.2799999999999994</v>
      </c>
      <c r="J188" s="51">
        <f t="shared" si="25"/>
        <v>556.79999999999995</v>
      </c>
      <c r="K188" s="51">
        <f t="shared" si="21"/>
        <v>139.19999999999999</v>
      </c>
      <c r="L188" s="51">
        <f t="shared" si="22"/>
        <v>139.19999999999999</v>
      </c>
      <c r="M188" s="51">
        <f t="shared" si="23"/>
        <v>139.19999999999999</v>
      </c>
      <c r="N188" s="51">
        <f t="shared" si="24"/>
        <v>139.19999999999999</v>
      </c>
    </row>
    <row r="189" spans="1:18" x14ac:dyDescent="0.25">
      <c r="A189" t="s">
        <v>402</v>
      </c>
      <c r="B189" t="s">
        <v>1013</v>
      </c>
      <c r="C189" t="s">
        <v>24</v>
      </c>
      <c r="D189">
        <v>18</v>
      </c>
      <c r="E189">
        <v>18</v>
      </c>
      <c r="F189">
        <v>18</v>
      </c>
      <c r="G189">
        <v>16</v>
      </c>
      <c r="H189">
        <v>70</v>
      </c>
      <c r="I189" s="51">
        <v>4466</v>
      </c>
      <c r="J189" s="51">
        <f t="shared" si="25"/>
        <v>312620</v>
      </c>
      <c r="K189" s="51">
        <f t="shared" si="21"/>
        <v>80388</v>
      </c>
      <c r="L189" s="51">
        <f t="shared" si="22"/>
        <v>80388</v>
      </c>
      <c r="M189" s="51">
        <f t="shared" si="23"/>
        <v>80388</v>
      </c>
      <c r="N189" s="51">
        <f t="shared" si="24"/>
        <v>71456</v>
      </c>
      <c r="O189" s="53"/>
      <c r="P189" s="53"/>
      <c r="Q189" s="53"/>
      <c r="R189" s="53"/>
    </row>
    <row r="190" spans="1:18" x14ac:dyDescent="0.25">
      <c r="A190" t="s">
        <v>402</v>
      </c>
      <c r="B190" t="s">
        <v>1014</v>
      </c>
      <c r="C190" t="s">
        <v>24</v>
      </c>
      <c r="D190">
        <v>13</v>
      </c>
      <c r="E190">
        <v>13</v>
      </c>
      <c r="F190">
        <v>13</v>
      </c>
      <c r="G190">
        <v>11</v>
      </c>
      <c r="H190">
        <v>50</v>
      </c>
      <c r="I190" s="51">
        <v>64.989999999999995</v>
      </c>
      <c r="J190" s="51">
        <f t="shared" si="25"/>
        <v>3249.4999999999995</v>
      </c>
      <c r="K190" s="51">
        <f t="shared" si="21"/>
        <v>844.86999999999989</v>
      </c>
      <c r="L190" s="51">
        <f t="shared" si="22"/>
        <v>844.86999999999989</v>
      </c>
      <c r="M190" s="51">
        <f t="shared" si="23"/>
        <v>844.86999999999989</v>
      </c>
      <c r="N190" s="51">
        <f t="shared" si="24"/>
        <v>714.89</v>
      </c>
    </row>
    <row r="191" spans="1:18" x14ac:dyDescent="0.25">
      <c r="A191" t="s">
        <v>402</v>
      </c>
      <c r="B191" t="s">
        <v>1015</v>
      </c>
      <c r="C191" t="s">
        <v>24</v>
      </c>
      <c r="D191">
        <v>30</v>
      </c>
      <c r="E191">
        <v>30</v>
      </c>
      <c r="F191">
        <v>30</v>
      </c>
      <c r="G191">
        <v>30</v>
      </c>
      <c r="H191">
        <v>120</v>
      </c>
      <c r="I191" s="51">
        <v>180</v>
      </c>
      <c r="J191" s="51">
        <f t="shared" si="25"/>
        <v>21600</v>
      </c>
      <c r="K191" s="51">
        <f t="shared" si="21"/>
        <v>5400</v>
      </c>
      <c r="L191" s="51">
        <f t="shared" si="22"/>
        <v>5400</v>
      </c>
      <c r="M191" s="51">
        <f t="shared" si="23"/>
        <v>5400</v>
      </c>
      <c r="N191" s="51">
        <f t="shared" si="24"/>
        <v>5400</v>
      </c>
    </row>
    <row r="192" spans="1:18" x14ac:dyDescent="0.25">
      <c r="A192" t="s">
        <v>402</v>
      </c>
      <c r="B192" t="s">
        <v>1016</v>
      </c>
      <c r="C192" t="s">
        <v>24</v>
      </c>
      <c r="D192">
        <v>23</v>
      </c>
      <c r="E192">
        <v>23</v>
      </c>
      <c r="F192">
        <v>23</v>
      </c>
      <c r="G192">
        <v>21</v>
      </c>
      <c r="H192">
        <v>90</v>
      </c>
      <c r="I192" s="51">
        <v>562.5</v>
      </c>
      <c r="J192" s="51">
        <f t="shared" si="25"/>
        <v>50625</v>
      </c>
      <c r="K192" s="51">
        <f t="shared" si="21"/>
        <v>12937.5</v>
      </c>
      <c r="L192" s="51">
        <f t="shared" si="22"/>
        <v>12937.5</v>
      </c>
      <c r="M192" s="51">
        <f t="shared" si="23"/>
        <v>12937.5</v>
      </c>
      <c r="N192" s="51">
        <f t="shared" si="24"/>
        <v>11812.5</v>
      </c>
    </row>
    <row r="193" spans="1:18" x14ac:dyDescent="0.25">
      <c r="A193" t="s">
        <v>402</v>
      </c>
      <c r="B193" t="s">
        <v>1017</v>
      </c>
      <c r="C193" t="s">
        <v>24</v>
      </c>
      <c r="D193">
        <v>6</v>
      </c>
      <c r="E193">
        <v>6</v>
      </c>
      <c r="F193">
        <v>6</v>
      </c>
      <c r="G193">
        <v>7</v>
      </c>
      <c r="H193">
        <v>25</v>
      </c>
      <c r="I193" s="51">
        <v>116</v>
      </c>
      <c r="J193" s="51">
        <f t="shared" si="25"/>
        <v>2900</v>
      </c>
      <c r="K193" s="51">
        <f t="shared" si="21"/>
        <v>696</v>
      </c>
      <c r="L193" s="51">
        <f t="shared" si="22"/>
        <v>696</v>
      </c>
      <c r="M193" s="51">
        <f t="shared" si="23"/>
        <v>696</v>
      </c>
      <c r="N193" s="51">
        <f t="shared" si="24"/>
        <v>812</v>
      </c>
      <c r="O193" s="53"/>
      <c r="P193" s="53"/>
      <c r="Q193" s="53"/>
      <c r="R193" s="53"/>
    </row>
    <row r="194" spans="1:18" x14ac:dyDescent="0.25">
      <c r="A194" t="s">
        <v>402</v>
      </c>
      <c r="B194" t="s">
        <v>1018</v>
      </c>
      <c r="C194" t="s">
        <v>24</v>
      </c>
      <c r="D194">
        <v>6</v>
      </c>
      <c r="E194">
        <v>6</v>
      </c>
      <c r="F194">
        <v>6</v>
      </c>
      <c r="G194">
        <v>7</v>
      </c>
      <c r="H194">
        <v>25</v>
      </c>
      <c r="I194" s="51">
        <v>168.28</v>
      </c>
      <c r="J194" s="51">
        <f t="shared" si="25"/>
        <v>4207</v>
      </c>
      <c r="K194" s="51">
        <f t="shared" si="21"/>
        <v>1009.6800000000001</v>
      </c>
      <c r="L194" s="51">
        <f t="shared" si="22"/>
        <v>1009.6800000000001</v>
      </c>
      <c r="M194" s="51">
        <f t="shared" si="23"/>
        <v>1009.6800000000001</v>
      </c>
      <c r="N194" s="51">
        <f t="shared" si="24"/>
        <v>1177.96</v>
      </c>
    </row>
    <row r="195" spans="1:18" x14ac:dyDescent="0.25">
      <c r="A195" s="59" t="s">
        <v>402</v>
      </c>
      <c r="B195" s="59" t="s">
        <v>1019</v>
      </c>
      <c r="C195" s="59" t="s">
        <v>24</v>
      </c>
      <c r="D195" s="59">
        <v>15</v>
      </c>
      <c r="E195" s="59">
        <v>15</v>
      </c>
      <c r="F195" s="59">
        <v>15</v>
      </c>
      <c r="G195" s="59">
        <v>15</v>
      </c>
      <c r="H195" s="59">
        <v>60</v>
      </c>
      <c r="I195" s="60">
        <v>36</v>
      </c>
      <c r="J195" s="60">
        <f t="shared" si="25"/>
        <v>2160</v>
      </c>
      <c r="K195" s="60">
        <f t="shared" si="21"/>
        <v>540</v>
      </c>
      <c r="L195" s="60">
        <f t="shared" si="22"/>
        <v>540</v>
      </c>
      <c r="M195" s="60">
        <f t="shared" si="23"/>
        <v>540</v>
      </c>
      <c r="N195" s="60">
        <f t="shared" si="24"/>
        <v>540</v>
      </c>
      <c r="O195" s="61">
        <f>SUM(K131:K195)</f>
        <v>431463.99300000007</v>
      </c>
      <c r="P195" s="61">
        <f t="shared" ref="P195:R195" si="26">SUM(L131:L195)</f>
        <v>430520.79300000006</v>
      </c>
      <c r="Q195" s="61">
        <f t="shared" si="26"/>
        <v>430520.79300000006</v>
      </c>
      <c r="R195" s="61">
        <f t="shared" si="26"/>
        <v>460854.89600000001</v>
      </c>
    </row>
    <row r="196" spans="1:18" x14ac:dyDescent="0.25">
      <c r="A196" t="s">
        <v>448</v>
      </c>
      <c r="B196" t="s">
        <v>1170</v>
      </c>
      <c r="C196" t="s">
        <v>24</v>
      </c>
      <c r="D196">
        <v>15</v>
      </c>
      <c r="E196">
        <v>0</v>
      </c>
      <c r="F196">
        <v>0</v>
      </c>
      <c r="G196">
        <v>0</v>
      </c>
      <c r="H196">
        <v>15</v>
      </c>
      <c r="I196" s="51">
        <v>2000</v>
      </c>
      <c r="J196" s="51">
        <f t="shared" si="25"/>
        <v>30000</v>
      </c>
      <c r="K196" s="51">
        <f t="shared" si="21"/>
        <v>30000</v>
      </c>
      <c r="L196" s="51">
        <f t="shared" si="22"/>
        <v>0</v>
      </c>
      <c r="M196" s="51">
        <f t="shared" si="23"/>
        <v>0</v>
      </c>
      <c r="N196" s="51">
        <f t="shared" si="24"/>
        <v>0</v>
      </c>
    </row>
    <row r="197" spans="1:18" x14ac:dyDescent="0.25">
      <c r="A197" t="s">
        <v>448</v>
      </c>
      <c r="B197" t="s">
        <v>1171</v>
      </c>
      <c r="C197" t="s">
        <v>24</v>
      </c>
      <c r="D197">
        <v>4</v>
      </c>
      <c r="E197">
        <v>4</v>
      </c>
      <c r="F197">
        <v>8</v>
      </c>
      <c r="G197">
        <v>0</v>
      </c>
      <c r="H197">
        <v>16</v>
      </c>
      <c r="I197" s="51">
        <v>14000</v>
      </c>
      <c r="J197" s="51">
        <f t="shared" si="25"/>
        <v>224000</v>
      </c>
      <c r="K197" s="51">
        <f t="shared" si="21"/>
        <v>56000</v>
      </c>
      <c r="L197" s="51">
        <f t="shared" si="22"/>
        <v>56000</v>
      </c>
      <c r="M197" s="51">
        <f t="shared" si="23"/>
        <v>112000</v>
      </c>
      <c r="N197" s="51">
        <f t="shared" si="24"/>
        <v>0</v>
      </c>
    </row>
    <row r="198" spans="1:18" x14ac:dyDescent="0.25">
      <c r="A198" t="s">
        <v>448</v>
      </c>
      <c r="B198" t="s">
        <v>1172</v>
      </c>
      <c r="C198" t="s">
        <v>24</v>
      </c>
      <c r="D198">
        <v>25</v>
      </c>
      <c r="E198">
        <v>0</v>
      </c>
      <c r="F198">
        <v>25</v>
      </c>
      <c r="G198">
        <v>0</v>
      </c>
      <c r="H198">
        <v>50</v>
      </c>
      <c r="I198" s="51">
        <v>2000</v>
      </c>
      <c r="J198" s="51">
        <f t="shared" si="25"/>
        <v>100000</v>
      </c>
      <c r="K198" s="51">
        <f t="shared" ref="K198:K261" si="27">D198*I198</f>
        <v>50000</v>
      </c>
      <c r="L198" s="51">
        <f t="shared" ref="L198:L261" si="28">I198*E198</f>
        <v>0</v>
      </c>
      <c r="M198" s="51">
        <f t="shared" ref="M198:M261" si="29">I198*F198</f>
        <v>50000</v>
      </c>
      <c r="N198" s="51">
        <f t="shared" ref="N198:N261" si="30">I198*G198</f>
        <v>0</v>
      </c>
    </row>
    <row r="199" spans="1:18" x14ac:dyDescent="0.25">
      <c r="A199" s="59" t="s">
        <v>448</v>
      </c>
      <c r="B199" s="59" t="s">
        <v>1173</v>
      </c>
      <c r="C199" s="59" t="s">
        <v>24</v>
      </c>
      <c r="D199" s="59">
        <v>5</v>
      </c>
      <c r="E199" s="59">
        <v>5</v>
      </c>
      <c r="F199" s="59">
        <v>5</v>
      </c>
      <c r="G199" s="59">
        <v>0</v>
      </c>
      <c r="H199" s="59">
        <v>15</v>
      </c>
      <c r="I199" s="60">
        <v>100000</v>
      </c>
      <c r="J199" s="60">
        <f t="shared" ref="J199:J262" si="31">I199*H199</f>
        <v>1500000</v>
      </c>
      <c r="K199" s="60">
        <f t="shared" si="27"/>
        <v>500000</v>
      </c>
      <c r="L199" s="60">
        <f t="shared" si="28"/>
        <v>500000</v>
      </c>
      <c r="M199" s="60">
        <f t="shared" si="29"/>
        <v>500000</v>
      </c>
      <c r="N199" s="60">
        <f t="shared" si="30"/>
        <v>0</v>
      </c>
      <c r="O199" s="61">
        <f>SUM(K196:K199)</f>
        <v>636000</v>
      </c>
      <c r="P199" s="61">
        <f t="shared" ref="P199:R199" si="32">SUM(L196:L199)</f>
        <v>556000</v>
      </c>
      <c r="Q199" s="61">
        <f t="shared" si="32"/>
        <v>662000</v>
      </c>
      <c r="R199" s="61">
        <f t="shared" si="32"/>
        <v>0</v>
      </c>
    </row>
    <row r="200" spans="1:18" x14ac:dyDescent="0.25">
      <c r="A200" t="s">
        <v>455</v>
      </c>
      <c r="B200" t="s">
        <v>865</v>
      </c>
      <c r="C200" t="s">
        <v>1130</v>
      </c>
      <c r="D200">
        <v>2500</v>
      </c>
      <c r="E200">
        <v>2500</v>
      </c>
      <c r="F200">
        <v>2500</v>
      </c>
      <c r="G200">
        <v>2500</v>
      </c>
      <c r="H200">
        <v>10000</v>
      </c>
      <c r="I200" s="51">
        <v>17.010000000000002</v>
      </c>
      <c r="J200" s="51">
        <f t="shared" si="31"/>
        <v>170100.00000000003</v>
      </c>
      <c r="K200" s="51">
        <f t="shared" si="27"/>
        <v>42525.000000000007</v>
      </c>
      <c r="L200" s="51">
        <f t="shared" si="28"/>
        <v>42525.000000000007</v>
      </c>
      <c r="M200" s="51">
        <f t="shared" si="29"/>
        <v>42525.000000000007</v>
      </c>
      <c r="N200" s="51">
        <f t="shared" si="30"/>
        <v>42525.000000000007</v>
      </c>
    </row>
    <row r="201" spans="1:18" x14ac:dyDescent="0.25">
      <c r="A201" t="s">
        <v>455</v>
      </c>
      <c r="B201" t="s">
        <v>866</v>
      </c>
      <c r="C201" t="s">
        <v>1130</v>
      </c>
      <c r="D201">
        <v>2500</v>
      </c>
      <c r="E201">
        <v>2500</v>
      </c>
      <c r="F201">
        <v>2500</v>
      </c>
      <c r="G201">
        <v>2500</v>
      </c>
      <c r="H201">
        <v>10000</v>
      </c>
      <c r="I201" s="51">
        <v>18</v>
      </c>
      <c r="J201" s="51">
        <f t="shared" si="31"/>
        <v>180000</v>
      </c>
      <c r="K201" s="51">
        <f t="shared" si="27"/>
        <v>45000</v>
      </c>
      <c r="L201" s="51">
        <f t="shared" si="28"/>
        <v>45000</v>
      </c>
      <c r="M201" s="51">
        <f t="shared" si="29"/>
        <v>45000</v>
      </c>
      <c r="N201" s="51">
        <f t="shared" si="30"/>
        <v>45000</v>
      </c>
    </row>
    <row r="202" spans="1:18" x14ac:dyDescent="0.25">
      <c r="A202" t="s">
        <v>455</v>
      </c>
      <c r="B202" t="s">
        <v>867</v>
      </c>
      <c r="C202" t="s">
        <v>1130</v>
      </c>
      <c r="D202">
        <v>1250</v>
      </c>
      <c r="E202">
        <v>1250</v>
      </c>
      <c r="F202">
        <v>1250</v>
      </c>
      <c r="G202">
        <v>1250</v>
      </c>
      <c r="H202">
        <v>5000</v>
      </c>
      <c r="I202" s="51">
        <v>15.13</v>
      </c>
      <c r="J202" s="51">
        <f t="shared" si="31"/>
        <v>75650</v>
      </c>
      <c r="K202" s="51">
        <f t="shared" si="27"/>
        <v>18912.5</v>
      </c>
      <c r="L202" s="51">
        <f t="shared" si="28"/>
        <v>18912.5</v>
      </c>
      <c r="M202" s="51">
        <f t="shared" si="29"/>
        <v>18912.5</v>
      </c>
      <c r="N202" s="51">
        <f t="shared" si="30"/>
        <v>18912.5</v>
      </c>
    </row>
    <row r="203" spans="1:18" x14ac:dyDescent="0.25">
      <c r="A203" t="s">
        <v>455</v>
      </c>
      <c r="B203" t="s">
        <v>868</v>
      </c>
      <c r="C203" t="s">
        <v>1130</v>
      </c>
      <c r="D203">
        <v>2500</v>
      </c>
      <c r="E203">
        <v>2500</v>
      </c>
      <c r="F203">
        <v>2500</v>
      </c>
      <c r="G203">
        <v>2500</v>
      </c>
      <c r="H203">
        <v>10000</v>
      </c>
      <c r="I203" s="51">
        <v>9.51</v>
      </c>
      <c r="J203" s="51">
        <f t="shared" si="31"/>
        <v>95100</v>
      </c>
      <c r="K203" s="51">
        <f t="shared" si="27"/>
        <v>23775</v>
      </c>
      <c r="L203" s="51">
        <f t="shared" si="28"/>
        <v>23775</v>
      </c>
      <c r="M203" s="51">
        <f t="shared" si="29"/>
        <v>23775</v>
      </c>
      <c r="N203" s="51">
        <f t="shared" si="30"/>
        <v>23775</v>
      </c>
    </row>
    <row r="204" spans="1:18" x14ac:dyDescent="0.25">
      <c r="A204" t="s">
        <v>455</v>
      </c>
      <c r="B204" t="s">
        <v>869</v>
      </c>
      <c r="C204" t="s">
        <v>24</v>
      </c>
      <c r="D204">
        <v>63</v>
      </c>
      <c r="E204">
        <v>63</v>
      </c>
      <c r="F204">
        <v>63</v>
      </c>
      <c r="G204">
        <v>61</v>
      </c>
      <c r="H204">
        <v>250</v>
      </c>
      <c r="I204" s="51">
        <v>65</v>
      </c>
      <c r="J204" s="51">
        <f t="shared" si="31"/>
        <v>16250</v>
      </c>
      <c r="K204" s="51">
        <f t="shared" si="27"/>
        <v>4095</v>
      </c>
      <c r="L204" s="51">
        <f t="shared" si="28"/>
        <v>4095</v>
      </c>
      <c r="M204" s="51">
        <f t="shared" si="29"/>
        <v>4095</v>
      </c>
      <c r="N204" s="51">
        <f t="shared" si="30"/>
        <v>3965</v>
      </c>
    </row>
    <row r="205" spans="1:18" x14ac:dyDescent="0.25">
      <c r="A205" t="s">
        <v>455</v>
      </c>
      <c r="B205" t="s">
        <v>870</v>
      </c>
      <c r="C205" t="s">
        <v>1130</v>
      </c>
      <c r="D205">
        <v>1250</v>
      </c>
      <c r="E205">
        <v>1250</v>
      </c>
      <c r="F205">
        <v>1250</v>
      </c>
      <c r="G205">
        <v>1250</v>
      </c>
      <c r="H205">
        <v>5000</v>
      </c>
      <c r="I205" s="51">
        <v>23</v>
      </c>
      <c r="J205" s="51">
        <f t="shared" si="31"/>
        <v>115000</v>
      </c>
      <c r="K205" s="51">
        <f t="shared" si="27"/>
        <v>28750</v>
      </c>
      <c r="L205" s="51">
        <f t="shared" si="28"/>
        <v>28750</v>
      </c>
      <c r="M205" s="51">
        <f t="shared" si="29"/>
        <v>28750</v>
      </c>
      <c r="N205" s="51">
        <f t="shared" si="30"/>
        <v>28750</v>
      </c>
    </row>
    <row r="206" spans="1:18" x14ac:dyDescent="0.25">
      <c r="A206" t="s">
        <v>455</v>
      </c>
      <c r="B206" t="s">
        <v>871</v>
      </c>
      <c r="C206" t="s">
        <v>24</v>
      </c>
      <c r="D206">
        <v>100</v>
      </c>
      <c r="E206">
        <v>100</v>
      </c>
      <c r="F206">
        <v>100</v>
      </c>
      <c r="G206">
        <v>100</v>
      </c>
      <c r="H206">
        <v>400</v>
      </c>
      <c r="I206" s="51">
        <v>1154.8</v>
      </c>
      <c r="J206" s="51">
        <f t="shared" si="31"/>
        <v>461920</v>
      </c>
      <c r="K206" s="51">
        <f t="shared" si="27"/>
        <v>115480</v>
      </c>
      <c r="L206" s="51">
        <f t="shared" si="28"/>
        <v>115480</v>
      </c>
      <c r="M206" s="51">
        <f t="shared" si="29"/>
        <v>115480</v>
      </c>
      <c r="N206" s="51">
        <f t="shared" si="30"/>
        <v>115480</v>
      </c>
    </row>
    <row r="207" spans="1:18" x14ac:dyDescent="0.25">
      <c r="A207" t="s">
        <v>455</v>
      </c>
      <c r="B207" t="s">
        <v>872</v>
      </c>
      <c r="C207" t="s">
        <v>1130</v>
      </c>
      <c r="D207">
        <v>500</v>
      </c>
      <c r="E207">
        <v>500</v>
      </c>
      <c r="F207">
        <v>500</v>
      </c>
      <c r="G207">
        <v>500</v>
      </c>
      <c r="H207">
        <v>2000</v>
      </c>
      <c r="I207" s="51">
        <v>20</v>
      </c>
      <c r="J207" s="51">
        <f t="shared" si="31"/>
        <v>40000</v>
      </c>
      <c r="K207" s="51">
        <f t="shared" si="27"/>
        <v>10000</v>
      </c>
      <c r="L207" s="51">
        <f t="shared" si="28"/>
        <v>10000</v>
      </c>
      <c r="M207" s="51">
        <f t="shared" si="29"/>
        <v>10000</v>
      </c>
      <c r="N207" s="51">
        <f t="shared" si="30"/>
        <v>10000</v>
      </c>
    </row>
    <row r="208" spans="1:18" x14ac:dyDescent="0.25">
      <c r="A208" t="s">
        <v>455</v>
      </c>
      <c r="B208" t="s">
        <v>873</v>
      </c>
      <c r="C208" t="s">
        <v>24</v>
      </c>
      <c r="D208">
        <v>125</v>
      </c>
      <c r="E208">
        <v>125</v>
      </c>
      <c r="F208">
        <v>125</v>
      </c>
      <c r="G208">
        <v>125</v>
      </c>
      <c r="H208">
        <v>500</v>
      </c>
      <c r="I208" s="51">
        <v>595</v>
      </c>
      <c r="J208" s="51">
        <f t="shared" si="31"/>
        <v>297500</v>
      </c>
      <c r="K208" s="51">
        <f t="shared" si="27"/>
        <v>74375</v>
      </c>
      <c r="L208" s="51">
        <f t="shared" si="28"/>
        <v>74375</v>
      </c>
      <c r="M208" s="51">
        <f t="shared" si="29"/>
        <v>74375</v>
      </c>
      <c r="N208" s="51">
        <f t="shared" si="30"/>
        <v>74375</v>
      </c>
    </row>
    <row r="209" spans="1:14" x14ac:dyDescent="0.25">
      <c r="A209" t="s">
        <v>455</v>
      </c>
      <c r="B209" t="s">
        <v>874</v>
      </c>
      <c r="C209" t="s">
        <v>24</v>
      </c>
      <c r="D209">
        <v>5</v>
      </c>
      <c r="E209">
        <v>5</v>
      </c>
      <c r="F209">
        <v>5</v>
      </c>
      <c r="G209">
        <v>5</v>
      </c>
      <c r="H209">
        <v>20</v>
      </c>
      <c r="I209" s="51">
        <v>919.24</v>
      </c>
      <c r="J209" s="51">
        <f t="shared" si="31"/>
        <v>18384.8</v>
      </c>
      <c r="K209" s="51">
        <f t="shared" si="27"/>
        <v>4596.2</v>
      </c>
      <c r="L209" s="51">
        <f t="shared" si="28"/>
        <v>4596.2</v>
      </c>
      <c r="M209" s="51">
        <f t="shared" si="29"/>
        <v>4596.2</v>
      </c>
      <c r="N209" s="51">
        <f t="shared" si="30"/>
        <v>4596.2</v>
      </c>
    </row>
    <row r="210" spans="1:14" x14ac:dyDescent="0.25">
      <c r="A210" t="s">
        <v>455</v>
      </c>
      <c r="B210" t="s">
        <v>875</v>
      </c>
      <c r="C210" t="s">
        <v>24</v>
      </c>
      <c r="D210">
        <v>5</v>
      </c>
      <c r="E210">
        <v>5</v>
      </c>
      <c r="F210">
        <v>5</v>
      </c>
      <c r="G210">
        <v>5</v>
      </c>
      <c r="H210">
        <v>20</v>
      </c>
      <c r="I210" s="51">
        <v>662.69</v>
      </c>
      <c r="J210" s="51">
        <f t="shared" si="31"/>
        <v>13253.800000000001</v>
      </c>
      <c r="K210" s="51">
        <f t="shared" si="27"/>
        <v>3313.4500000000003</v>
      </c>
      <c r="L210" s="51">
        <f t="shared" si="28"/>
        <v>3313.4500000000003</v>
      </c>
      <c r="M210" s="51">
        <f t="shared" si="29"/>
        <v>3313.4500000000003</v>
      </c>
      <c r="N210" s="51">
        <f t="shared" si="30"/>
        <v>3313.4500000000003</v>
      </c>
    </row>
    <row r="211" spans="1:14" x14ac:dyDescent="0.25">
      <c r="A211" t="s">
        <v>455</v>
      </c>
      <c r="B211" t="s">
        <v>876</v>
      </c>
      <c r="C211" t="s">
        <v>24</v>
      </c>
      <c r="D211">
        <v>8</v>
      </c>
      <c r="E211">
        <v>8</v>
      </c>
      <c r="F211">
        <v>8</v>
      </c>
      <c r="G211">
        <v>6</v>
      </c>
      <c r="H211">
        <v>30</v>
      </c>
      <c r="I211" s="51">
        <v>127.6</v>
      </c>
      <c r="J211" s="51">
        <f t="shared" si="31"/>
        <v>3828</v>
      </c>
      <c r="K211" s="51">
        <f t="shared" si="27"/>
        <v>1020.8</v>
      </c>
      <c r="L211" s="51">
        <f t="shared" si="28"/>
        <v>1020.8</v>
      </c>
      <c r="M211" s="51">
        <f t="shared" si="29"/>
        <v>1020.8</v>
      </c>
      <c r="N211" s="51">
        <f t="shared" si="30"/>
        <v>765.59999999999991</v>
      </c>
    </row>
    <row r="212" spans="1:14" x14ac:dyDescent="0.25">
      <c r="A212" t="s">
        <v>455</v>
      </c>
      <c r="B212" t="s">
        <v>877</v>
      </c>
      <c r="C212" t="s">
        <v>24</v>
      </c>
      <c r="D212">
        <v>1</v>
      </c>
      <c r="E212">
        <v>1</v>
      </c>
      <c r="F212">
        <v>1</v>
      </c>
      <c r="G212">
        <v>2</v>
      </c>
      <c r="H212">
        <v>5</v>
      </c>
      <c r="I212" s="51">
        <v>185</v>
      </c>
      <c r="J212" s="51">
        <f t="shared" si="31"/>
        <v>925</v>
      </c>
      <c r="K212" s="51">
        <f t="shared" si="27"/>
        <v>185</v>
      </c>
      <c r="L212" s="51">
        <f t="shared" si="28"/>
        <v>185</v>
      </c>
      <c r="M212" s="51">
        <f t="shared" si="29"/>
        <v>185</v>
      </c>
      <c r="N212" s="51">
        <f t="shared" si="30"/>
        <v>370</v>
      </c>
    </row>
    <row r="213" spans="1:14" x14ac:dyDescent="0.25">
      <c r="A213" t="s">
        <v>455</v>
      </c>
      <c r="B213" t="s">
        <v>878</v>
      </c>
      <c r="C213" t="s">
        <v>24</v>
      </c>
      <c r="D213">
        <v>25</v>
      </c>
      <c r="E213">
        <v>25</v>
      </c>
      <c r="F213">
        <v>25</v>
      </c>
      <c r="G213">
        <v>25</v>
      </c>
      <c r="H213">
        <v>100</v>
      </c>
      <c r="I213" s="51">
        <v>98</v>
      </c>
      <c r="J213" s="51">
        <f t="shared" si="31"/>
        <v>9800</v>
      </c>
      <c r="K213" s="51">
        <f t="shared" si="27"/>
        <v>2450</v>
      </c>
      <c r="L213" s="51">
        <f t="shared" si="28"/>
        <v>2450</v>
      </c>
      <c r="M213" s="51">
        <f t="shared" si="29"/>
        <v>2450</v>
      </c>
      <c r="N213" s="51">
        <f t="shared" si="30"/>
        <v>2450</v>
      </c>
    </row>
    <row r="214" spans="1:14" x14ac:dyDescent="0.25">
      <c r="A214" t="s">
        <v>455</v>
      </c>
      <c r="B214" t="s">
        <v>879</v>
      </c>
      <c r="C214" t="s">
        <v>24</v>
      </c>
      <c r="D214">
        <v>3</v>
      </c>
      <c r="E214">
        <v>3</v>
      </c>
      <c r="F214">
        <v>3</v>
      </c>
      <c r="G214">
        <v>1</v>
      </c>
      <c r="H214">
        <v>10</v>
      </c>
      <c r="I214" s="51">
        <v>4710.3</v>
      </c>
      <c r="J214" s="51">
        <f t="shared" si="31"/>
        <v>47103</v>
      </c>
      <c r="K214" s="51">
        <f t="shared" si="27"/>
        <v>14130.900000000001</v>
      </c>
      <c r="L214" s="51">
        <f t="shared" si="28"/>
        <v>14130.900000000001</v>
      </c>
      <c r="M214" s="51">
        <f t="shared" si="29"/>
        <v>14130.900000000001</v>
      </c>
      <c r="N214" s="51">
        <f t="shared" si="30"/>
        <v>4710.3</v>
      </c>
    </row>
    <row r="215" spans="1:14" x14ac:dyDescent="0.25">
      <c r="A215" t="s">
        <v>455</v>
      </c>
      <c r="B215" t="s">
        <v>880</v>
      </c>
      <c r="C215" t="s">
        <v>24</v>
      </c>
      <c r="D215">
        <v>25</v>
      </c>
      <c r="E215">
        <v>25</v>
      </c>
      <c r="F215">
        <v>25</v>
      </c>
      <c r="G215">
        <v>25</v>
      </c>
      <c r="H215">
        <v>100</v>
      </c>
      <c r="I215" s="51">
        <v>222.82</v>
      </c>
      <c r="J215" s="51">
        <f t="shared" si="31"/>
        <v>22282</v>
      </c>
      <c r="K215" s="51">
        <f t="shared" si="27"/>
        <v>5570.5</v>
      </c>
      <c r="L215" s="51">
        <f t="shared" si="28"/>
        <v>5570.5</v>
      </c>
      <c r="M215" s="51">
        <f t="shared" si="29"/>
        <v>5570.5</v>
      </c>
      <c r="N215" s="51">
        <f t="shared" si="30"/>
        <v>5570.5</v>
      </c>
    </row>
    <row r="216" spans="1:14" x14ac:dyDescent="0.25">
      <c r="A216" t="s">
        <v>455</v>
      </c>
      <c r="B216" t="s">
        <v>881</v>
      </c>
      <c r="C216" t="s">
        <v>24</v>
      </c>
      <c r="D216">
        <v>20</v>
      </c>
      <c r="E216">
        <v>20</v>
      </c>
      <c r="F216">
        <v>20</v>
      </c>
      <c r="G216">
        <v>20</v>
      </c>
      <c r="H216">
        <v>80</v>
      </c>
      <c r="I216" s="51">
        <v>6.96</v>
      </c>
      <c r="J216" s="51">
        <f t="shared" si="31"/>
        <v>556.79999999999995</v>
      </c>
      <c r="K216" s="51">
        <f t="shared" si="27"/>
        <v>139.19999999999999</v>
      </c>
      <c r="L216" s="51">
        <f t="shared" si="28"/>
        <v>139.19999999999999</v>
      </c>
      <c r="M216" s="51">
        <f t="shared" si="29"/>
        <v>139.19999999999999</v>
      </c>
      <c r="N216" s="51">
        <f t="shared" si="30"/>
        <v>139.19999999999999</v>
      </c>
    </row>
    <row r="217" spans="1:14" x14ac:dyDescent="0.25">
      <c r="A217" t="s">
        <v>455</v>
      </c>
      <c r="B217" t="s">
        <v>882</v>
      </c>
      <c r="C217" t="s">
        <v>24</v>
      </c>
      <c r="D217">
        <v>25</v>
      </c>
      <c r="E217">
        <v>25</v>
      </c>
      <c r="F217">
        <v>25</v>
      </c>
      <c r="G217">
        <v>25</v>
      </c>
      <c r="H217">
        <v>100</v>
      </c>
      <c r="I217" s="51">
        <v>3</v>
      </c>
      <c r="J217" s="51">
        <f t="shared" si="31"/>
        <v>300</v>
      </c>
      <c r="K217" s="51">
        <f t="shared" si="27"/>
        <v>75</v>
      </c>
      <c r="L217" s="51">
        <f t="shared" si="28"/>
        <v>75</v>
      </c>
      <c r="M217" s="51">
        <f t="shared" si="29"/>
        <v>75</v>
      </c>
      <c r="N217" s="51">
        <f t="shared" si="30"/>
        <v>75</v>
      </c>
    </row>
    <row r="218" spans="1:14" x14ac:dyDescent="0.25">
      <c r="A218" t="s">
        <v>455</v>
      </c>
      <c r="B218" t="s">
        <v>883</v>
      </c>
      <c r="C218" t="s">
        <v>24</v>
      </c>
      <c r="D218">
        <v>10</v>
      </c>
      <c r="E218">
        <v>10</v>
      </c>
      <c r="F218">
        <v>10</v>
      </c>
      <c r="G218">
        <v>10</v>
      </c>
      <c r="H218">
        <v>40</v>
      </c>
      <c r="I218" s="51">
        <v>411.8</v>
      </c>
      <c r="J218" s="51">
        <f t="shared" si="31"/>
        <v>16472</v>
      </c>
      <c r="K218" s="51">
        <f t="shared" si="27"/>
        <v>4118</v>
      </c>
      <c r="L218" s="51">
        <f t="shared" si="28"/>
        <v>4118</v>
      </c>
      <c r="M218" s="51">
        <f t="shared" si="29"/>
        <v>4118</v>
      </c>
      <c r="N218" s="51">
        <f t="shared" si="30"/>
        <v>4118</v>
      </c>
    </row>
    <row r="219" spans="1:14" x14ac:dyDescent="0.25">
      <c r="A219" t="s">
        <v>455</v>
      </c>
      <c r="B219" t="s">
        <v>884</v>
      </c>
      <c r="C219" t="s">
        <v>24</v>
      </c>
      <c r="D219">
        <v>3</v>
      </c>
      <c r="E219">
        <v>3</v>
      </c>
      <c r="F219">
        <v>3</v>
      </c>
      <c r="G219">
        <v>3</v>
      </c>
      <c r="H219">
        <v>12</v>
      </c>
      <c r="I219" s="51">
        <v>131.99</v>
      </c>
      <c r="J219" s="51">
        <f t="shared" si="31"/>
        <v>1583.88</v>
      </c>
      <c r="K219" s="51">
        <f t="shared" si="27"/>
        <v>395.97</v>
      </c>
      <c r="L219" s="51">
        <f t="shared" si="28"/>
        <v>395.97</v>
      </c>
      <c r="M219" s="51">
        <f t="shared" si="29"/>
        <v>395.97</v>
      </c>
      <c r="N219" s="51">
        <f t="shared" si="30"/>
        <v>395.97</v>
      </c>
    </row>
    <row r="220" spans="1:14" x14ac:dyDescent="0.25">
      <c r="A220" t="s">
        <v>455</v>
      </c>
      <c r="B220" t="s">
        <v>885</v>
      </c>
      <c r="C220" t="s">
        <v>24</v>
      </c>
      <c r="D220">
        <v>3</v>
      </c>
      <c r="E220">
        <v>3</v>
      </c>
      <c r="F220">
        <v>3</v>
      </c>
      <c r="G220">
        <v>3</v>
      </c>
      <c r="H220">
        <v>12</v>
      </c>
      <c r="I220" s="51">
        <v>200</v>
      </c>
      <c r="J220" s="51">
        <f t="shared" si="31"/>
        <v>2400</v>
      </c>
      <c r="K220" s="51">
        <f t="shared" si="27"/>
        <v>600</v>
      </c>
      <c r="L220" s="51">
        <f t="shared" si="28"/>
        <v>600</v>
      </c>
      <c r="M220" s="51">
        <f t="shared" si="29"/>
        <v>600</v>
      </c>
      <c r="N220" s="51">
        <f t="shared" si="30"/>
        <v>600</v>
      </c>
    </row>
    <row r="221" spans="1:14" x14ac:dyDescent="0.25">
      <c r="A221" t="s">
        <v>455</v>
      </c>
      <c r="B221" t="s">
        <v>886</v>
      </c>
      <c r="C221" t="s">
        <v>24</v>
      </c>
      <c r="D221">
        <v>3</v>
      </c>
      <c r="E221">
        <v>3</v>
      </c>
      <c r="F221">
        <v>3</v>
      </c>
      <c r="G221">
        <v>3</v>
      </c>
      <c r="H221">
        <v>12</v>
      </c>
      <c r="I221" s="51">
        <v>208.8</v>
      </c>
      <c r="J221" s="51">
        <f t="shared" si="31"/>
        <v>2505.6000000000004</v>
      </c>
      <c r="K221" s="51">
        <f t="shared" si="27"/>
        <v>626.40000000000009</v>
      </c>
      <c r="L221" s="51">
        <f t="shared" si="28"/>
        <v>626.40000000000009</v>
      </c>
      <c r="M221" s="51">
        <f t="shared" si="29"/>
        <v>626.40000000000009</v>
      </c>
      <c r="N221" s="51">
        <f t="shared" si="30"/>
        <v>626.40000000000009</v>
      </c>
    </row>
    <row r="222" spans="1:14" x14ac:dyDescent="0.25">
      <c r="A222" t="s">
        <v>455</v>
      </c>
      <c r="B222" t="s">
        <v>887</v>
      </c>
      <c r="C222" t="s">
        <v>24</v>
      </c>
      <c r="D222">
        <v>150</v>
      </c>
      <c r="E222">
        <v>150</v>
      </c>
      <c r="F222">
        <v>150</v>
      </c>
      <c r="G222">
        <v>150</v>
      </c>
      <c r="H222">
        <v>600</v>
      </c>
      <c r="I222" s="51">
        <v>49.35</v>
      </c>
      <c r="J222" s="51">
        <f t="shared" si="31"/>
        <v>29610</v>
      </c>
      <c r="K222" s="51">
        <f t="shared" si="27"/>
        <v>7402.5</v>
      </c>
      <c r="L222" s="51">
        <f t="shared" si="28"/>
        <v>7402.5</v>
      </c>
      <c r="M222" s="51">
        <f t="shared" si="29"/>
        <v>7402.5</v>
      </c>
      <c r="N222" s="51">
        <f t="shared" si="30"/>
        <v>7402.5</v>
      </c>
    </row>
    <row r="223" spans="1:14" x14ac:dyDescent="0.25">
      <c r="A223" t="s">
        <v>455</v>
      </c>
      <c r="B223" t="s">
        <v>888</v>
      </c>
      <c r="C223" t="s">
        <v>24</v>
      </c>
      <c r="D223">
        <v>10</v>
      </c>
      <c r="E223">
        <v>10</v>
      </c>
      <c r="F223">
        <v>10</v>
      </c>
      <c r="G223">
        <v>10</v>
      </c>
      <c r="H223">
        <v>40</v>
      </c>
      <c r="I223" s="51">
        <v>15</v>
      </c>
      <c r="J223" s="51">
        <f t="shared" si="31"/>
        <v>600</v>
      </c>
      <c r="K223" s="51">
        <f t="shared" si="27"/>
        <v>150</v>
      </c>
      <c r="L223" s="51">
        <f t="shared" si="28"/>
        <v>150</v>
      </c>
      <c r="M223" s="51">
        <f t="shared" si="29"/>
        <v>150</v>
      </c>
      <c r="N223" s="51">
        <f t="shared" si="30"/>
        <v>150</v>
      </c>
    </row>
    <row r="224" spans="1:14" x14ac:dyDescent="0.25">
      <c r="A224" t="s">
        <v>455</v>
      </c>
      <c r="B224" t="s">
        <v>889</v>
      </c>
      <c r="C224" t="s">
        <v>24</v>
      </c>
      <c r="D224">
        <v>85</v>
      </c>
      <c r="E224">
        <v>85</v>
      </c>
      <c r="F224">
        <v>85</v>
      </c>
      <c r="G224">
        <v>85</v>
      </c>
      <c r="H224">
        <v>340</v>
      </c>
      <c r="I224" s="51">
        <v>600</v>
      </c>
      <c r="J224" s="51">
        <f t="shared" si="31"/>
        <v>204000</v>
      </c>
      <c r="K224" s="51">
        <f t="shared" si="27"/>
        <v>51000</v>
      </c>
      <c r="L224" s="51">
        <f t="shared" si="28"/>
        <v>51000</v>
      </c>
      <c r="M224" s="51">
        <f t="shared" si="29"/>
        <v>51000</v>
      </c>
      <c r="N224" s="51">
        <f t="shared" si="30"/>
        <v>51000</v>
      </c>
    </row>
    <row r="225" spans="1:14" x14ac:dyDescent="0.25">
      <c r="A225" t="s">
        <v>455</v>
      </c>
      <c r="B225" t="s">
        <v>890</v>
      </c>
      <c r="C225" t="s">
        <v>24</v>
      </c>
      <c r="D225">
        <v>14</v>
      </c>
      <c r="E225">
        <v>14</v>
      </c>
      <c r="F225">
        <v>14</v>
      </c>
      <c r="G225">
        <v>13</v>
      </c>
      <c r="H225">
        <v>55</v>
      </c>
      <c r="I225" s="51">
        <v>1011.04</v>
      </c>
      <c r="J225" s="51">
        <f t="shared" si="31"/>
        <v>55607.199999999997</v>
      </c>
      <c r="K225" s="51">
        <f t="shared" si="27"/>
        <v>14154.56</v>
      </c>
      <c r="L225" s="51">
        <f t="shared" si="28"/>
        <v>14154.56</v>
      </c>
      <c r="M225" s="51">
        <f t="shared" si="29"/>
        <v>14154.56</v>
      </c>
      <c r="N225" s="51">
        <f t="shared" si="30"/>
        <v>13143.52</v>
      </c>
    </row>
    <row r="226" spans="1:14" x14ac:dyDescent="0.25">
      <c r="A226" t="s">
        <v>455</v>
      </c>
      <c r="B226" t="s">
        <v>891</v>
      </c>
      <c r="C226" t="s">
        <v>24</v>
      </c>
      <c r="D226">
        <v>43</v>
      </c>
      <c r="E226">
        <v>43</v>
      </c>
      <c r="F226">
        <v>43</v>
      </c>
      <c r="G226">
        <v>41</v>
      </c>
      <c r="H226">
        <v>170</v>
      </c>
      <c r="I226" s="51">
        <v>760.53</v>
      </c>
      <c r="J226" s="51">
        <f t="shared" si="31"/>
        <v>129290.09999999999</v>
      </c>
      <c r="K226" s="51">
        <f t="shared" si="27"/>
        <v>32702.789999999997</v>
      </c>
      <c r="L226" s="51">
        <f t="shared" si="28"/>
        <v>32702.789999999997</v>
      </c>
      <c r="M226" s="51">
        <f t="shared" si="29"/>
        <v>32702.789999999997</v>
      </c>
      <c r="N226" s="51">
        <f t="shared" si="30"/>
        <v>31181.73</v>
      </c>
    </row>
    <row r="227" spans="1:14" x14ac:dyDescent="0.25">
      <c r="A227" t="s">
        <v>455</v>
      </c>
      <c r="B227" t="s">
        <v>892</v>
      </c>
      <c r="C227" t="s">
        <v>24</v>
      </c>
      <c r="D227">
        <v>13</v>
      </c>
      <c r="E227">
        <v>13</v>
      </c>
      <c r="F227">
        <v>13</v>
      </c>
      <c r="G227">
        <v>11</v>
      </c>
      <c r="H227">
        <v>50</v>
      </c>
      <c r="I227" s="51">
        <v>163.15</v>
      </c>
      <c r="J227" s="51">
        <f t="shared" si="31"/>
        <v>8157.5</v>
      </c>
      <c r="K227" s="51">
        <f t="shared" si="27"/>
        <v>2120.9500000000003</v>
      </c>
      <c r="L227" s="51">
        <f t="shared" si="28"/>
        <v>2120.9500000000003</v>
      </c>
      <c r="M227" s="51">
        <f t="shared" si="29"/>
        <v>2120.9500000000003</v>
      </c>
      <c r="N227" s="51">
        <f t="shared" si="30"/>
        <v>1794.65</v>
      </c>
    </row>
    <row r="228" spans="1:14" x14ac:dyDescent="0.25">
      <c r="A228" t="s">
        <v>455</v>
      </c>
      <c r="B228" t="s">
        <v>893</v>
      </c>
      <c r="C228" t="s">
        <v>24</v>
      </c>
      <c r="D228">
        <v>500</v>
      </c>
      <c r="E228">
        <v>500</v>
      </c>
      <c r="F228">
        <v>500</v>
      </c>
      <c r="G228">
        <v>500</v>
      </c>
      <c r="H228">
        <v>2000</v>
      </c>
      <c r="I228" s="51">
        <v>250</v>
      </c>
      <c r="J228" s="51">
        <f t="shared" si="31"/>
        <v>500000</v>
      </c>
      <c r="K228" s="51">
        <f t="shared" si="27"/>
        <v>125000</v>
      </c>
      <c r="L228" s="51">
        <f t="shared" si="28"/>
        <v>125000</v>
      </c>
      <c r="M228" s="51">
        <f t="shared" si="29"/>
        <v>125000</v>
      </c>
      <c r="N228" s="51">
        <f t="shared" si="30"/>
        <v>125000</v>
      </c>
    </row>
    <row r="229" spans="1:14" x14ac:dyDescent="0.25">
      <c r="A229" t="s">
        <v>455</v>
      </c>
      <c r="B229" t="s">
        <v>894</v>
      </c>
      <c r="C229" t="s">
        <v>24</v>
      </c>
      <c r="D229">
        <v>10</v>
      </c>
      <c r="E229">
        <v>10</v>
      </c>
      <c r="F229">
        <v>10</v>
      </c>
      <c r="G229">
        <v>10</v>
      </c>
      <c r="H229">
        <v>40</v>
      </c>
      <c r="I229" s="51">
        <v>522</v>
      </c>
      <c r="J229" s="51">
        <f t="shared" si="31"/>
        <v>20880</v>
      </c>
      <c r="K229" s="51">
        <f t="shared" si="27"/>
        <v>5220</v>
      </c>
      <c r="L229" s="51">
        <f t="shared" si="28"/>
        <v>5220</v>
      </c>
      <c r="M229" s="51">
        <f t="shared" si="29"/>
        <v>5220</v>
      </c>
      <c r="N229" s="51">
        <f t="shared" si="30"/>
        <v>5220</v>
      </c>
    </row>
    <row r="230" spans="1:14" x14ac:dyDescent="0.25">
      <c r="A230" t="s">
        <v>455</v>
      </c>
      <c r="B230" t="s">
        <v>895</v>
      </c>
      <c r="C230" t="s">
        <v>24</v>
      </c>
      <c r="D230">
        <v>10</v>
      </c>
      <c r="E230">
        <v>10</v>
      </c>
      <c r="F230">
        <v>10</v>
      </c>
      <c r="G230">
        <v>10</v>
      </c>
      <c r="H230">
        <v>40</v>
      </c>
      <c r="I230" s="51">
        <v>2860</v>
      </c>
      <c r="J230" s="51">
        <f t="shared" si="31"/>
        <v>114400</v>
      </c>
      <c r="K230" s="51">
        <f t="shared" si="27"/>
        <v>28600</v>
      </c>
      <c r="L230" s="51">
        <f t="shared" si="28"/>
        <v>28600</v>
      </c>
      <c r="M230" s="51">
        <f t="shared" si="29"/>
        <v>28600</v>
      </c>
      <c r="N230" s="51">
        <f t="shared" si="30"/>
        <v>28600</v>
      </c>
    </row>
    <row r="231" spans="1:14" x14ac:dyDescent="0.25">
      <c r="A231" t="s">
        <v>455</v>
      </c>
      <c r="B231" t="s">
        <v>896</v>
      </c>
      <c r="C231" t="s">
        <v>24</v>
      </c>
      <c r="D231">
        <v>30</v>
      </c>
      <c r="E231">
        <v>30</v>
      </c>
      <c r="F231">
        <v>30</v>
      </c>
      <c r="G231">
        <v>30</v>
      </c>
      <c r="H231">
        <v>120</v>
      </c>
      <c r="I231" s="51">
        <v>10.44</v>
      </c>
      <c r="J231" s="51">
        <f t="shared" si="31"/>
        <v>1252.8</v>
      </c>
      <c r="K231" s="51">
        <f t="shared" si="27"/>
        <v>313.2</v>
      </c>
      <c r="L231" s="51">
        <f t="shared" si="28"/>
        <v>313.2</v>
      </c>
      <c r="M231" s="51">
        <f t="shared" si="29"/>
        <v>313.2</v>
      </c>
      <c r="N231" s="51">
        <f t="shared" si="30"/>
        <v>313.2</v>
      </c>
    </row>
    <row r="232" spans="1:14" x14ac:dyDescent="0.25">
      <c r="A232" t="s">
        <v>455</v>
      </c>
      <c r="B232" t="s">
        <v>897</v>
      </c>
      <c r="C232" t="s">
        <v>24</v>
      </c>
      <c r="D232">
        <v>375</v>
      </c>
      <c r="E232">
        <v>375</v>
      </c>
      <c r="F232">
        <v>375</v>
      </c>
      <c r="G232">
        <v>375</v>
      </c>
      <c r="H232">
        <v>1500</v>
      </c>
      <c r="I232" s="51">
        <v>1.77</v>
      </c>
      <c r="J232" s="51">
        <f t="shared" si="31"/>
        <v>2655</v>
      </c>
      <c r="K232" s="51">
        <f t="shared" si="27"/>
        <v>663.75</v>
      </c>
      <c r="L232" s="51">
        <f t="shared" si="28"/>
        <v>663.75</v>
      </c>
      <c r="M232" s="51">
        <f t="shared" si="29"/>
        <v>663.75</v>
      </c>
      <c r="N232" s="51">
        <f t="shared" si="30"/>
        <v>663.75</v>
      </c>
    </row>
    <row r="233" spans="1:14" x14ac:dyDescent="0.25">
      <c r="A233" t="s">
        <v>455</v>
      </c>
      <c r="B233" t="s">
        <v>898</v>
      </c>
      <c r="C233" t="s">
        <v>24</v>
      </c>
      <c r="D233">
        <v>13</v>
      </c>
      <c r="E233">
        <v>13</v>
      </c>
      <c r="F233">
        <v>13</v>
      </c>
      <c r="G233">
        <v>11</v>
      </c>
      <c r="H233">
        <v>50</v>
      </c>
      <c r="I233" s="51">
        <v>559.73</v>
      </c>
      <c r="J233" s="51">
        <f t="shared" si="31"/>
        <v>27986.5</v>
      </c>
      <c r="K233" s="51">
        <f t="shared" si="27"/>
        <v>7276.49</v>
      </c>
      <c r="L233" s="51">
        <f t="shared" si="28"/>
        <v>7276.49</v>
      </c>
      <c r="M233" s="51">
        <f t="shared" si="29"/>
        <v>7276.49</v>
      </c>
      <c r="N233" s="51">
        <f t="shared" si="30"/>
        <v>6157.0300000000007</v>
      </c>
    </row>
    <row r="234" spans="1:14" x14ac:dyDescent="0.25">
      <c r="A234" t="s">
        <v>455</v>
      </c>
      <c r="B234" t="s">
        <v>899</v>
      </c>
      <c r="C234" t="s">
        <v>24</v>
      </c>
      <c r="D234">
        <v>63</v>
      </c>
      <c r="E234">
        <v>63</v>
      </c>
      <c r="F234">
        <v>63</v>
      </c>
      <c r="G234">
        <v>61</v>
      </c>
      <c r="H234">
        <v>250</v>
      </c>
      <c r="I234" s="51">
        <v>136.41999999999999</v>
      </c>
      <c r="J234" s="51">
        <f t="shared" si="31"/>
        <v>34105</v>
      </c>
      <c r="K234" s="51">
        <f t="shared" si="27"/>
        <v>8594.4599999999991</v>
      </c>
      <c r="L234" s="51">
        <f t="shared" si="28"/>
        <v>8594.4599999999991</v>
      </c>
      <c r="M234" s="51">
        <f t="shared" si="29"/>
        <v>8594.4599999999991</v>
      </c>
      <c r="N234" s="51">
        <f t="shared" si="30"/>
        <v>8321.619999999999</v>
      </c>
    </row>
    <row r="235" spans="1:14" x14ac:dyDescent="0.25">
      <c r="A235" t="s">
        <v>455</v>
      </c>
      <c r="B235" t="s">
        <v>900</v>
      </c>
      <c r="C235" t="s">
        <v>24</v>
      </c>
      <c r="D235">
        <v>25</v>
      </c>
      <c r="E235">
        <v>25</v>
      </c>
      <c r="F235">
        <v>25</v>
      </c>
      <c r="G235">
        <v>25</v>
      </c>
      <c r="H235">
        <v>100</v>
      </c>
      <c r="I235" s="51">
        <v>38.85</v>
      </c>
      <c r="J235" s="51">
        <f t="shared" si="31"/>
        <v>3885</v>
      </c>
      <c r="K235" s="51">
        <f t="shared" si="27"/>
        <v>971.25</v>
      </c>
      <c r="L235" s="51">
        <f t="shared" si="28"/>
        <v>971.25</v>
      </c>
      <c r="M235" s="51">
        <f t="shared" si="29"/>
        <v>971.25</v>
      </c>
      <c r="N235" s="51">
        <f t="shared" si="30"/>
        <v>971.25</v>
      </c>
    </row>
    <row r="236" spans="1:14" x14ac:dyDescent="0.25">
      <c r="A236" t="s">
        <v>455</v>
      </c>
      <c r="B236" t="s">
        <v>901</v>
      </c>
      <c r="C236" t="s">
        <v>24</v>
      </c>
      <c r="D236">
        <v>13</v>
      </c>
      <c r="E236">
        <v>13</v>
      </c>
      <c r="F236">
        <v>13</v>
      </c>
      <c r="G236">
        <v>11</v>
      </c>
      <c r="H236">
        <v>50</v>
      </c>
      <c r="I236" s="51">
        <v>95.06</v>
      </c>
      <c r="J236" s="51">
        <f t="shared" si="31"/>
        <v>4753</v>
      </c>
      <c r="K236" s="51">
        <f t="shared" si="27"/>
        <v>1235.78</v>
      </c>
      <c r="L236" s="51">
        <f t="shared" si="28"/>
        <v>1235.78</v>
      </c>
      <c r="M236" s="51">
        <f t="shared" si="29"/>
        <v>1235.78</v>
      </c>
      <c r="N236" s="51">
        <f t="shared" si="30"/>
        <v>1045.6600000000001</v>
      </c>
    </row>
    <row r="237" spans="1:14" x14ac:dyDescent="0.25">
      <c r="A237" t="s">
        <v>455</v>
      </c>
      <c r="B237" t="s">
        <v>902</v>
      </c>
      <c r="C237" t="s">
        <v>24</v>
      </c>
      <c r="D237">
        <v>25</v>
      </c>
      <c r="E237">
        <v>25</v>
      </c>
      <c r="F237">
        <v>25</v>
      </c>
      <c r="G237">
        <v>25</v>
      </c>
      <c r="H237">
        <v>100</v>
      </c>
      <c r="I237" s="51">
        <v>434.05</v>
      </c>
      <c r="J237" s="51">
        <f t="shared" si="31"/>
        <v>43405</v>
      </c>
      <c r="K237" s="51">
        <f t="shared" si="27"/>
        <v>10851.25</v>
      </c>
      <c r="L237" s="51">
        <f t="shared" si="28"/>
        <v>10851.25</v>
      </c>
      <c r="M237" s="51">
        <f t="shared" si="29"/>
        <v>10851.25</v>
      </c>
      <c r="N237" s="51">
        <f t="shared" si="30"/>
        <v>10851.25</v>
      </c>
    </row>
    <row r="238" spans="1:14" x14ac:dyDescent="0.25">
      <c r="A238" t="s">
        <v>455</v>
      </c>
      <c r="B238" t="s">
        <v>903</v>
      </c>
      <c r="C238" t="s">
        <v>1130</v>
      </c>
      <c r="D238">
        <v>2500</v>
      </c>
      <c r="E238">
        <v>2500</v>
      </c>
      <c r="F238">
        <v>2500</v>
      </c>
      <c r="G238">
        <v>2500</v>
      </c>
      <c r="H238">
        <v>10000</v>
      </c>
      <c r="I238" s="51">
        <v>6.97</v>
      </c>
      <c r="J238" s="51">
        <f t="shared" si="31"/>
        <v>69700</v>
      </c>
      <c r="K238" s="51">
        <f t="shared" si="27"/>
        <v>17425</v>
      </c>
      <c r="L238" s="51">
        <f t="shared" si="28"/>
        <v>17425</v>
      </c>
      <c r="M238" s="51">
        <f t="shared" si="29"/>
        <v>17425</v>
      </c>
      <c r="N238" s="51">
        <f t="shared" si="30"/>
        <v>17425</v>
      </c>
    </row>
    <row r="239" spans="1:14" x14ac:dyDescent="0.25">
      <c r="A239" t="s">
        <v>455</v>
      </c>
      <c r="B239" t="s">
        <v>904</v>
      </c>
      <c r="C239" t="s">
        <v>1130</v>
      </c>
      <c r="D239">
        <v>2500</v>
      </c>
      <c r="E239">
        <v>2500</v>
      </c>
      <c r="F239">
        <v>2500</v>
      </c>
      <c r="G239">
        <v>2500</v>
      </c>
      <c r="H239">
        <v>10000</v>
      </c>
      <c r="I239" s="51">
        <v>6.97</v>
      </c>
      <c r="J239" s="51">
        <f t="shared" si="31"/>
        <v>69700</v>
      </c>
      <c r="K239" s="51">
        <f t="shared" si="27"/>
        <v>17425</v>
      </c>
      <c r="L239" s="51">
        <f t="shared" si="28"/>
        <v>17425</v>
      </c>
      <c r="M239" s="51">
        <f t="shared" si="29"/>
        <v>17425</v>
      </c>
      <c r="N239" s="51">
        <f t="shared" si="30"/>
        <v>17425</v>
      </c>
    </row>
    <row r="240" spans="1:14" x14ac:dyDescent="0.25">
      <c r="A240" t="s">
        <v>455</v>
      </c>
      <c r="B240" t="s">
        <v>905</v>
      </c>
      <c r="C240" t="s">
        <v>24</v>
      </c>
      <c r="D240">
        <v>50</v>
      </c>
      <c r="E240">
        <v>50</v>
      </c>
      <c r="F240">
        <v>50</v>
      </c>
      <c r="G240">
        <v>50</v>
      </c>
      <c r="H240">
        <v>200</v>
      </c>
      <c r="I240" s="51">
        <v>145</v>
      </c>
      <c r="J240" s="51">
        <f t="shared" si="31"/>
        <v>29000</v>
      </c>
      <c r="K240" s="51">
        <f t="shared" si="27"/>
        <v>7250</v>
      </c>
      <c r="L240" s="51">
        <f t="shared" si="28"/>
        <v>7250</v>
      </c>
      <c r="M240" s="51">
        <f t="shared" si="29"/>
        <v>7250</v>
      </c>
      <c r="N240" s="51">
        <f t="shared" si="30"/>
        <v>7250</v>
      </c>
    </row>
    <row r="241" spans="1:14" x14ac:dyDescent="0.25">
      <c r="A241" t="s">
        <v>455</v>
      </c>
      <c r="B241" t="s">
        <v>906</v>
      </c>
      <c r="C241" t="s">
        <v>24</v>
      </c>
      <c r="D241">
        <v>2500</v>
      </c>
      <c r="E241">
        <v>2500</v>
      </c>
      <c r="F241">
        <v>2500</v>
      </c>
      <c r="G241">
        <v>2500</v>
      </c>
      <c r="H241">
        <v>10000</v>
      </c>
      <c r="I241" s="51">
        <v>6.97</v>
      </c>
      <c r="J241" s="51">
        <f t="shared" si="31"/>
        <v>69700</v>
      </c>
      <c r="K241" s="51">
        <f t="shared" si="27"/>
        <v>17425</v>
      </c>
      <c r="L241" s="51">
        <f t="shared" si="28"/>
        <v>17425</v>
      </c>
      <c r="M241" s="51">
        <f t="shared" si="29"/>
        <v>17425</v>
      </c>
      <c r="N241" s="51">
        <f t="shared" si="30"/>
        <v>17425</v>
      </c>
    </row>
    <row r="242" spans="1:14" x14ac:dyDescent="0.25">
      <c r="A242" t="s">
        <v>455</v>
      </c>
      <c r="B242" t="s">
        <v>907</v>
      </c>
      <c r="C242" t="s">
        <v>24</v>
      </c>
      <c r="D242">
        <v>1250</v>
      </c>
      <c r="E242">
        <v>1250</v>
      </c>
      <c r="F242">
        <v>1250</v>
      </c>
      <c r="G242">
        <v>1250</v>
      </c>
      <c r="H242">
        <v>5000</v>
      </c>
      <c r="I242" s="51">
        <v>6.97</v>
      </c>
      <c r="J242" s="51">
        <f t="shared" si="31"/>
        <v>34850</v>
      </c>
      <c r="K242" s="51">
        <f t="shared" si="27"/>
        <v>8712.5</v>
      </c>
      <c r="L242" s="51">
        <f t="shared" si="28"/>
        <v>8712.5</v>
      </c>
      <c r="M242" s="51">
        <f t="shared" si="29"/>
        <v>8712.5</v>
      </c>
      <c r="N242" s="51">
        <f t="shared" si="30"/>
        <v>8712.5</v>
      </c>
    </row>
    <row r="243" spans="1:14" x14ac:dyDescent="0.25">
      <c r="A243" t="s">
        <v>455</v>
      </c>
      <c r="B243" t="s">
        <v>908</v>
      </c>
      <c r="C243" t="s">
        <v>24</v>
      </c>
      <c r="D243">
        <v>2500</v>
      </c>
      <c r="E243">
        <v>2500</v>
      </c>
      <c r="F243">
        <v>2500</v>
      </c>
      <c r="G243">
        <v>2500</v>
      </c>
      <c r="H243">
        <v>10000</v>
      </c>
      <c r="I243" s="51">
        <v>6.97</v>
      </c>
      <c r="J243" s="51">
        <f t="shared" si="31"/>
        <v>69700</v>
      </c>
      <c r="K243" s="51">
        <f t="shared" si="27"/>
        <v>17425</v>
      </c>
      <c r="L243" s="51">
        <f t="shared" si="28"/>
        <v>17425</v>
      </c>
      <c r="M243" s="51">
        <f t="shared" si="29"/>
        <v>17425</v>
      </c>
      <c r="N243" s="51">
        <f t="shared" si="30"/>
        <v>17425</v>
      </c>
    </row>
    <row r="244" spans="1:14" x14ac:dyDescent="0.25">
      <c r="A244" t="s">
        <v>455</v>
      </c>
      <c r="B244" t="s">
        <v>909</v>
      </c>
      <c r="C244" t="s">
        <v>24</v>
      </c>
      <c r="D244">
        <v>1250</v>
      </c>
      <c r="E244">
        <v>1250</v>
      </c>
      <c r="F244">
        <v>1250</v>
      </c>
      <c r="G244">
        <v>1250</v>
      </c>
      <c r="H244">
        <v>5000</v>
      </c>
      <c r="I244" s="51">
        <v>6.97</v>
      </c>
      <c r="J244" s="51">
        <f t="shared" si="31"/>
        <v>34850</v>
      </c>
      <c r="K244" s="51">
        <f t="shared" si="27"/>
        <v>8712.5</v>
      </c>
      <c r="L244" s="51">
        <f t="shared" si="28"/>
        <v>8712.5</v>
      </c>
      <c r="M244" s="51">
        <f t="shared" si="29"/>
        <v>8712.5</v>
      </c>
      <c r="N244" s="51">
        <f t="shared" si="30"/>
        <v>8712.5</v>
      </c>
    </row>
    <row r="245" spans="1:14" x14ac:dyDescent="0.25">
      <c r="A245" t="s">
        <v>455</v>
      </c>
      <c r="B245" t="s">
        <v>910</v>
      </c>
      <c r="C245" t="s">
        <v>1128</v>
      </c>
      <c r="D245">
        <v>6</v>
      </c>
      <c r="E245">
        <v>6</v>
      </c>
      <c r="F245">
        <v>6</v>
      </c>
      <c r="G245">
        <v>7</v>
      </c>
      <c r="H245">
        <v>25</v>
      </c>
      <c r="I245" s="51">
        <v>60.18</v>
      </c>
      <c r="J245" s="51">
        <f t="shared" si="31"/>
        <v>1504.5</v>
      </c>
      <c r="K245" s="51">
        <f t="shared" si="27"/>
        <v>361.08</v>
      </c>
      <c r="L245" s="51">
        <f t="shared" si="28"/>
        <v>361.08</v>
      </c>
      <c r="M245" s="51">
        <f t="shared" si="29"/>
        <v>361.08</v>
      </c>
      <c r="N245" s="51">
        <f t="shared" si="30"/>
        <v>421.26</v>
      </c>
    </row>
    <row r="246" spans="1:14" x14ac:dyDescent="0.25">
      <c r="A246" t="s">
        <v>455</v>
      </c>
      <c r="B246" t="s">
        <v>911</v>
      </c>
      <c r="C246" t="s">
        <v>24</v>
      </c>
      <c r="D246">
        <v>1</v>
      </c>
      <c r="E246">
        <v>1</v>
      </c>
      <c r="F246">
        <v>1</v>
      </c>
      <c r="G246">
        <v>2</v>
      </c>
      <c r="H246">
        <v>5</v>
      </c>
      <c r="I246" s="51">
        <v>1457.36</v>
      </c>
      <c r="J246" s="51">
        <f t="shared" si="31"/>
        <v>7286.7999999999993</v>
      </c>
      <c r="K246" s="51">
        <f t="shared" si="27"/>
        <v>1457.36</v>
      </c>
      <c r="L246" s="51">
        <f t="shared" si="28"/>
        <v>1457.36</v>
      </c>
      <c r="M246" s="51">
        <f t="shared" si="29"/>
        <v>1457.36</v>
      </c>
      <c r="N246" s="51">
        <f t="shared" si="30"/>
        <v>2914.72</v>
      </c>
    </row>
    <row r="247" spans="1:14" x14ac:dyDescent="0.25">
      <c r="A247" t="s">
        <v>455</v>
      </c>
      <c r="B247" t="s">
        <v>912</v>
      </c>
      <c r="C247" t="s">
        <v>24</v>
      </c>
      <c r="D247">
        <v>1</v>
      </c>
      <c r="E247">
        <v>1</v>
      </c>
      <c r="F247">
        <v>1</v>
      </c>
      <c r="G247">
        <v>2</v>
      </c>
      <c r="H247">
        <v>5</v>
      </c>
      <c r="I247" s="51">
        <v>500</v>
      </c>
      <c r="J247" s="51">
        <f t="shared" si="31"/>
        <v>2500</v>
      </c>
      <c r="K247" s="51">
        <f t="shared" si="27"/>
        <v>500</v>
      </c>
      <c r="L247" s="51">
        <f t="shared" si="28"/>
        <v>500</v>
      </c>
      <c r="M247" s="51">
        <f t="shared" si="29"/>
        <v>500</v>
      </c>
      <c r="N247" s="51">
        <f t="shared" si="30"/>
        <v>1000</v>
      </c>
    </row>
    <row r="248" spans="1:14" x14ac:dyDescent="0.25">
      <c r="A248" t="s">
        <v>455</v>
      </c>
      <c r="B248" t="s">
        <v>913</v>
      </c>
      <c r="C248" t="s">
        <v>24</v>
      </c>
      <c r="D248">
        <v>2500</v>
      </c>
      <c r="E248">
        <v>2500</v>
      </c>
      <c r="F248">
        <v>2500</v>
      </c>
      <c r="G248">
        <v>2500</v>
      </c>
      <c r="H248">
        <v>10000</v>
      </c>
      <c r="I248" s="51">
        <v>9.51</v>
      </c>
      <c r="J248" s="51">
        <f t="shared" si="31"/>
        <v>95100</v>
      </c>
      <c r="K248" s="51">
        <f t="shared" si="27"/>
        <v>23775</v>
      </c>
      <c r="L248" s="51">
        <f t="shared" si="28"/>
        <v>23775</v>
      </c>
      <c r="M248" s="51">
        <f t="shared" si="29"/>
        <v>23775</v>
      </c>
      <c r="N248" s="51">
        <f t="shared" si="30"/>
        <v>23775</v>
      </c>
    </row>
    <row r="249" spans="1:14" x14ac:dyDescent="0.25">
      <c r="A249" t="s">
        <v>455</v>
      </c>
      <c r="B249" t="s">
        <v>914</v>
      </c>
      <c r="C249" t="s">
        <v>24</v>
      </c>
      <c r="D249">
        <v>750</v>
      </c>
      <c r="E249">
        <v>750</v>
      </c>
      <c r="F249">
        <v>750</v>
      </c>
      <c r="G249">
        <v>750</v>
      </c>
      <c r="H249">
        <v>3000</v>
      </c>
      <c r="I249" s="51">
        <v>6.97</v>
      </c>
      <c r="J249" s="51">
        <f t="shared" si="31"/>
        <v>20910</v>
      </c>
      <c r="K249" s="51">
        <f t="shared" si="27"/>
        <v>5227.5</v>
      </c>
      <c r="L249" s="51">
        <f t="shared" si="28"/>
        <v>5227.5</v>
      </c>
      <c r="M249" s="51">
        <f t="shared" si="29"/>
        <v>5227.5</v>
      </c>
      <c r="N249" s="51">
        <f t="shared" si="30"/>
        <v>5227.5</v>
      </c>
    </row>
    <row r="250" spans="1:14" x14ac:dyDescent="0.25">
      <c r="A250" t="s">
        <v>455</v>
      </c>
      <c r="B250" t="s">
        <v>915</v>
      </c>
      <c r="C250" t="s">
        <v>24</v>
      </c>
      <c r="D250">
        <v>25</v>
      </c>
      <c r="E250">
        <v>25</v>
      </c>
      <c r="F250">
        <v>25</v>
      </c>
      <c r="G250">
        <v>25</v>
      </c>
      <c r="H250">
        <v>100</v>
      </c>
      <c r="I250" s="51">
        <v>138.9</v>
      </c>
      <c r="J250" s="51">
        <f t="shared" si="31"/>
        <v>13890</v>
      </c>
      <c r="K250" s="51">
        <f t="shared" si="27"/>
        <v>3472.5</v>
      </c>
      <c r="L250" s="51">
        <f t="shared" si="28"/>
        <v>3472.5</v>
      </c>
      <c r="M250" s="51">
        <f t="shared" si="29"/>
        <v>3472.5</v>
      </c>
      <c r="N250" s="51">
        <f t="shared" si="30"/>
        <v>3472.5</v>
      </c>
    </row>
    <row r="251" spans="1:14" x14ac:dyDescent="0.25">
      <c r="A251" t="s">
        <v>455</v>
      </c>
      <c r="B251" t="s">
        <v>916</v>
      </c>
      <c r="C251" t="s">
        <v>24</v>
      </c>
      <c r="D251">
        <v>10</v>
      </c>
      <c r="E251">
        <v>10</v>
      </c>
      <c r="F251">
        <v>10</v>
      </c>
      <c r="G251">
        <v>10</v>
      </c>
      <c r="H251">
        <v>40</v>
      </c>
      <c r="I251" s="51">
        <v>350.53</v>
      </c>
      <c r="J251" s="51">
        <f t="shared" si="31"/>
        <v>14021.199999999999</v>
      </c>
      <c r="K251" s="51">
        <f t="shared" si="27"/>
        <v>3505.2999999999997</v>
      </c>
      <c r="L251" s="51">
        <f t="shared" si="28"/>
        <v>3505.2999999999997</v>
      </c>
      <c r="M251" s="51">
        <f t="shared" si="29"/>
        <v>3505.2999999999997</v>
      </c>
      <c r="N251" s="51">
        <f t="shared" si="30"/>
        <v>3505.2999999999997</v>
      </c>
    </row>
    <row r="252" spans="1:14" x14ac:dyDescent="0.25">
      <c r="A252" t="s">
        <v>455</v>
      </c>
      <c r="B252" t="s">
        <v>917</v>
      </c>
      <c r="C252" t="s">
        <v>24</v>
      </c>
      <c r="D252">
        <v>13</v>
      </c>
      <c r="E252">
        <v>13</v>
      </c>
      <c r="F252">
        <v>13</v>
      </c>
      <c r="G252">
        <v>11</v>
      </c>
      <c r="H252">
        <v>50</v>
      </c>
      <c r="I252" s="51">
        <v>377</v>
      </c>
      <c r="J252" s="51">
        <f t="shared" si="31"/>
        <v>18850</v>
      </c>
      <c r="K252" s="51">
        <f t="shared" si="27"/>
        <v>4901</v>
      </c>
      <c r="L252" s="51">
        <f t="shared" si="28"/>
        <v>4901</v>
      </c>
      <c r="M252" s="51">
        <f t="shared" si="29"/>
        <v>4901</v>
      </c>
      <c r="N252" s="51">
        <f t="shared" si="30"/>
        <v>4147</v>
      </c>
    </row>
    <row r="253" spans="1:14" x14ac:dyDescent="0.25">
      <c r="A253" t="s">
        <v>455</v>
      </c>
      <c r="B253" t="s">
        <v>918</v>
      </c>
      <c r="C253" t="s">
        <v>24</v>
      </c>
      <c r="D253">
        <v>14</v>
      </c>
      <c r="E253">
        <v>14</v>
      </c>
      <c r="F253">
        <v>14</v>
      </c>
      <c r="G253">
        <v>13</v>
      </c>
      <c r="H253">
        <v>55</v>
      </c>
      <c r="I253" s="51">
        <v>38.86</v>
      </c>
      <c r="J253" s="51">
        <f t="shared" si="31"/>
        <v>2137.3000000000002</v>
      </c>
      <c r="K253" s="51">
        <f t="shared" si="27"/>
        <v>544.04</v>
      </c>
      <c r="L253" s="51">
        <f t="shared" si="28"/>
        <v>544.04</v>
      </c>
      <c r="M253" s="51">
        <f t="shared" si="29"/>
        <v>544.04</v>
      </c>
      <c r="N253" s="51">
        <f t="shared" si="30"/>
        <v>505.18</v>
      </c>
    </row>
    <row r="254" spans="1:14" x14ac:dyDescent="0.25">
      <c r="A254" t="s">
        <v>455</v>
      </c>
      <c r="B254" t="s">
        <v>919</v>
      </c>
      <c r="C254" t="s">
        <v>24</v>
      </c>
      <c r="D254">
        <v>25</v>
      </c>
      <c r="E254">
        <v>25</v>
      </c>
      <c r="F254">
        <v>25</v>
      </c>
      <c r="G254">
        <v>25</v>
      </c>
      <c r="H254">
        <v>100</v>
      </c>
      <c r="I254" s="51">
        <v>15.14</v>
      </c>
      <c r="J254" s="51">
        <f t="shared" si="31"/>
        <v>1514</v>
      </c>
      <c r="K254" s="51">
        <f t="shared" si="27"/>
        <v>378.5</v>
      </c>
      <c r="L254" s="51">
        <f t="shared" si="28"/>
        <v>378.5</v>
      </c>
      <c r="M254" s="51">
        <f t="shared" si="29"/>
        <v>378.5</v>
      </c>
      <c r="N254" s="51">
        <f t="shared" si="30"/>
        <v>378.5</v>
      </c>
    </row>
    <row r="255" spans="1:14" x14ac:dyDescent="0.25">
      <c r="A255" t="s">
        <v>455</v>
      </c>
      <c r="B255" t="s">
        <v>920</v>
      </c>
      <c r="C255" t="s">
        <v>24</v>
      </c>
      <c r="D255">
        <v>25</v>
      </c>
      <c r="E255">
        <v>25</v>
      </c>
      <c r="F255">
        <v>25</v>
      </c>
      <c r="G255">
        <v>25</v>
      </c>
      <c r="H255">
        <v>100</v>
      </c>
      <c r="I255" s="51">
        <v>4.5199999999999996</v>
      </c>
      <c r="J255" s="51">
        <f t="shared" si="31"/>
        <v>451.99999999999994</v>
      </c>
      <c r="K255" s="51">
        <f t="shared" si="27"/>
        <v>112.99999999999999</v>
      </c>
      <c r="L255" s="51">
        <f t="shared" si="28"/>
        <v>112.99999999999999</v>
      </c>
      <c r="M255" s="51">
        <f t="shared" si="29"/>
        <v>112.99999999999999</v>
      </c>
      <c r="N255" s="51">
        <f t="shared" si="30"/>
        <v>112.99999999999999</v>
      </c>
    </row>
    <row r="256" spans="1:14" x14ac:dyDescent="0.25">
      <c r="A256" t="s">
        <v>455</v>
      </c>
      <c r="B256" t="s">
        <v>921</v>
      </c>
      <c r="C256" t="s">
        <v>24</v>
      </c>
      <c r="D256">
        <v>13</v>
      </c>
      <c r="E256">
        <v>13</v>
      </c>
      <c r="F256">
        <v>13</v>
      </c>
      <c r="G256">
        <v>11</v>
      </c>
      <c r="H256">
        <v>50</v>
      </c>
      <c r="I256" s="51">
        <v>103.95</v>
      </c>
      <c r="J256" s="51">
        <f t="shared" si="31"/>
        <v>5197.5</v>
      </c>
      <c r="K256" s="51">
        <f t="shared" si="27"/>
        <v>1351.3500000000001</v>
      </c>
      <c r="L256" s="51">
        <f t="shared" si="28"/>
        <v>1351.3500000000001</v>
      </c>
      <c r="M256" s="51">
        <f t="shared" si="29"/>
        <v>1351.3500000000001</v>
      </c>
      <c r="N256" s="51">
        <f t="shared" si="30"/>
        <v>1143.45</v>
      </c>
    </row>
    <row r="257" spans="1:14" x14ac:dyDescent="0.25">
      <c r="A257" t="s">
        <v>455</v>
      </c>
      <c r="B257" t="s">
        <v>922</v>
      </c>
      <c r="C257" t="s">
        <v>24</v>
      </c>
      <c r="D257">
        <v>50</v>
      </c>
      <c r="E257">
        <v>50</v>
      </c>
      <c r="F257">
        <v>50</v>
      </c>
      <c r="G257">
        <v>50</v>
      </c>
      <c r="H257">
        <v>200</v>
      </c>
      <c r="I257" s="51">
        <v>365.4</v>
      </c>
      <c r="J257" s="51">
        <f t="shared" si="31"/>
        <v>73080</v>
      </c>
      <c r="K257" s="51">
        <f t="shared" si="27"/>
        <v>18270</v>
      </c>
      <c r="L257" s="51">
        <f t="shared" si="28"/>
        <v>18270</v>
      </c>
      <c r="M257" s="51">
        <f t="shared" si="29"/>
        <v>18270</v>
      </c>
      <c r="N257" s="51">
        <f t="shared" si="30"/>
        <v>18270</v>
      </c>
    </row>
    <row r="258" spans="1:14" x14ac:dyDescent="0.25">
      <c r="A258" t="s">
        <v>455</v>
      </c>
      <c r="B258" t="s">
        <v>923</v>
      </c>
      <c r="C258" t="s">
        <v>24</v>
      </c>
      <c r="D258">
        <v>14</v>
      </c>
      <c r="E258">
        <v>14</v>
      </c>
      <c r="F258">
        <v>14</v>
      </c>
      <c r="G258">
        <v>13</v>
      </c>
      <c r="H258">
        <v>55</v>
      </c>
      <c r="I258" s="51">
        <v>110</v>
      </c>
      <c r="J258" s="51">
        <f t="shared" si="31"/>
        <v>6050</v>
      </c>
      <c r="K258" s="51">
        <f t="shared" si="27"/>
        <v>1540</v>
      </c>
      <c r="L258" s="51">
        <f t="shared" si="28"/>
        <v>1540</v>
      </c>
      <c r="M258" s="51">
        <f t="shared" si="29"/>
        <v>1540</v>
      </c>
      <c r="N258" s="51">
        <f t="shared" si="30"/>
        <v>1430</v>
      </c>
    </row>
    <row r="259" spans="1:14" x14ac:dyDescent="0.25">
      <c r="A259" t="s">
        <v>455</v>
      </c>
      <c r="B259" t="s">
        <v>924</v>
      </c>
      <c r="C259" t="s">
        <v>24</v>
      </c>
      <c r="D259">
        <v>15</v>
      </c>
      <c r="E259">
        <v>15</v>
      </c>
      <c r="F259">
        <v>15</v>
      </c>
      <c r="G259">
        <v>15</v>
      </c>
      <c r="H259">
        <v>60</v>
      </c>
      <c r="I259" s="51">
        <v>60.37</v>
      </c>
      <c r="J259" s="51">
        <f t="shared" si="31"/>
        <v>3622.2</v>
      </c>
      <c r="K259" s="51">
        <f t="shared" si="27"/>
        <v>905.55</v>
      </c>
      <c r="L259" s="51">
        <f t="shared" si="28"/>
        <v>905.55</v>
      </c>
      <c r="M259" s="51">
        <f t="shared" si="29"/>
        <v>905.55</v>
      </c>
      <c r="N259" s="51">
        <f t="shared" si="30"/>
        <v>905.55</v>
      </c>
    </row>
    <row r="260" spans="1:14" x14ac:dyDescent="0.25">
      <c r="A260" t="s">
        <v>455</v>
      </c>
      <c r="B260" t="s">
        <v>925</v>
      </c>
      <c r="C260" t="s">
        <v>24</v>
      </c>
      <c r="D260">
        <v>10</v>
      </c>
      <c r="E260">
        <v>10</v>
      </c>
      <c r="F260">
        <v>10</v>
      </c>
      <c r="G260">
        <v>10</v>
      </c>
      <c r="H260">
        <v>40</v>
      </c>
      <c r="I260" s="51">
        <v>80.84</v>
      </c>
      <c r="J260" s="51">
        <f t="shared" si="31"/>
        <v>3233.6000000000004</v>
      </c>
      <c r="K260" s="51">
        <f t="shared" si="27"/>
        <v>808.40000000000009</v>
      </c>
      <c r="L260" s="51">
        <f t="shared" si="28"/>
        <v>808.40000000000009</v>
      </c>
      <c r="M260" s="51">
        <f t="shared" si="29"/>
        <v>808.40000000000009</v>
      </c>
      <c r="N260" s="51">
        <f t="shared" si="30"/>
        <v>808.40000000000009</v>
      </c>
    </row>
    <row r="261" spans="1:14" x14ac:dyDescent="0.25">
      <c r="A261" t="s">
        <v>455</v>
      </c>
      <c r="B261" t="s">
        <v>926</v>
      </c>
      <c r="C261" t="s">
        <v>24</v>
      </c>
      <c r="D261">
        <v>25</v>
      </c>
      <c r="E261">
        <v>25</v>
      </c>
      <c r="F261">
        <v>25</v>
      </c>
      <c r="G261">
        <v>25</v>
      </c>
      <c r="H261">
        <v>100</v>
      </c>
      <c r="I261" s="51">
        <v>75</v>
      </c>
      <c r="J261" s="51">
        <f t="shared" si="31"/>
        <v>7500</v>
      </c>
      <c r="K261" s="51">
        <f t="shared" si="27"/>
        <v>1875</v>
      </c>
      <c r="L261" s="51">
        <f t="shared" si="28"/>
        <v>1875</v>
      </c>
      <c r="M261" s="51">
        <f t="shared" si="29"/>
        <v>1875</v>
      </c>
      <c r="N261" s="51">
        <f t="shared" si="30"/>
        <v>1875</v>
      </c>
    </row>
    <row r="262" spans="1:14" x14ac:dyDescent="0.25">
      <c r="A262" t="s">
        <v>455</v>
      </c>
      <c r="B262" t="s">
        <v>927</v>
      </c>
      <c r="C262" t="s">
        <v>24</v>
      </c>
      <c r="D262">
        <v>8</v>
      </c>
      <c r="E262">
        <v>8</v>
      </c>
      <c r="F262">
        <v>8</v>
      </c>
      <c r="G262">
        <v>6</v>
      </c>
      <c r="H262">
        <v>30</v>
      </c>
      <c r="I262" s="51">
        <v>371.6</v>
      </c>
      <c r="J262" s="51">
        <f t="shared" si="31"/>
        <v>11148</v>
      </c>
      <c r="K262" s="51">
        <f t="shared" ref="K262:K325" si="33">D262*I262</f>
        <v>2972.8</v>
      </c>
      <c r="L262" s="51">
        <f t="shared" ref="L262:L325" si="34">I262*E262</f>
        <v>2972.8</v>
      </c>
      <c r="M262" s="51">
        <f t="shared" ref="M262:M325" si="35">I262*F262</f>
        <v>2972.8</v>
      </c>
      <c r="N262" s="51">
        <f t="shared" ref="N262:N325" si="36">I262*G262</f>
        <v>2229.6000000000004</v>
      </c>
    </row>
    <row r="263" spans="1:14" x14ac:dyDescent="0.25">
      <c r="A263" t="s">
        <v>455</v>
      </c>
      <c r="B263" t="s">
        <v>928</v>
      </c>
      <c r="C263" t="s">
        <v>24</v>
      </c>
      <c r="D263">
        <v>20</v>
      </c>
      <c r="E263">
        <v>20</v>
      </c>
      <c r="F263">
        <v>20</v>
      </c>
      <c r="G263">
        <v>20</v>
      </c>
      <c r="H263">
        <v>80</v>
      </c>
      <c r="I263" s="51">
        <v>522</v>
      </c>
      <c r="J263" s="51">
        <f t="shared" ref="J263:J326" si="37">I263*H263</f>
        <v>41760</v>
      </c>
      <c r="K263" s="51">
        <f t="shared" si="33"/>
        <v>10440</v>
      </c>
      <c r="L263" s="51">
        <f t="shared" si="34"/>
        <v>10440</v>
      </c>
      <c r="M263" s="51">
        <f t="shared" si="35"/>
        <v>10440</v>
      </c>
      <c r="N263" s="51">
        <f t="shared" si="36"/>
        <v>10440</v>
      </c>
    </row>
    <row r="264" spans="1:14" x14ac:dyDescent="0.25">
      <c r="A264" t="s">
        <v>455</v>
      </c>
      <c r="B264" t="s">
        <v>929</v>
      </c>
      <c r="C264" t="s">
        <v>24</v>
      </c>
      <c r="D264">
        <v>13</v>
      </c>
      <c r="E264">
        <v>13</v>
      </c>
      <c r="F264">
        <v>13</v>
      </c>
      <c r="G264">
        <v>11</v>
      </c>
      <c r="H264">
        <v>50</v>
      </c>
      <c r="I264" s="51">
        <v>23.85</v>
      </c>
      <c r="J264" s="51">
        <f t="shared" si="37"/>
        <v>1192.5</v>
      </c>
      <c r="K264" s="51">
        <f t="shared" si="33"/>
        <v>310.05</v>
      </c>
      <c r="L264" s="51">
        <f t="shared" si="34"/>
        <v>310.05</v>
      </c>
      <c r="M264" s="51">
        <f t="shared" si="35"/>
        <v>310.05</v>
      </c>
      <c r="N264" s="51">
        <f t="shared" si="36"/>
        <v>262.35000000000002</v>
      </c>
    </row>
    <row r="265" spans="1:14" x14ac:dyDescent="0.25">
      <c r="A265" t="s">
        <v>455</v>
      </c>
      <c r="B265" t="s">
        <v>962</v>
      </c>
      <c r="C265" t="s">
        <v>24</v>
      </c>
      <c r="D265">
        <v>125</v>
      </c>
      <c r="E265">
        <v>125</v>
      </c>
      <c r="F265">
        <v>125</v>
      </c>
      <c r="G265">
        <v>125</v>
      </c>
      <c r="H265">
        <v>500</v>
      </c>
      <c r="I265" s="51">
        <v>99.31</v>
      </c>
      <c r="J265" s="51">
        <f t="shared" si="37"/>
        <v>49655</v>
      </c>
      <c r="K265" s="51">
        <f t="shared" si="33"/>
        <v>12413.75</v>
      </c>
      <c r="L265" s="51">
        <f t="shared" si="34"/>
        <v>12413.75</v>
      </c>
      <c r="M265" s="51">
        <f t="shared" si="35"/>
        <v>12413.75</v>
      </c>
      <c r="N265" s="51">
        <f t="shared" si="36"/>
        <v>12413.75</v>
      </c>
    </row>
    <row r="266" spans="1:14" x14ac:dyDescent="0.25">
      <c r="A266" t="s">
        <v>455</v>
      </c>
      <c r="B266" t="s">
        <v>963</v>
      </c>
      <c r="C266" t="s">
        <v>24</v>
      </c>
      <c r="D266">
        <v>1</v>
      </c>
      <c r="E266">
        <v>1</v>
      </c>
      <c r="F266">
        <v>1</v>
      </c>
      <c r="G266">
        <v>2</v>
      </c>
      <c r="H266">
        <v>5</v>
      </c>
      <c r="I266" s="51">
        <v>12</v>
      </c>
      <c r="J266" s="51">
        <f t="shared" si="37"/>
        <v>60</v>
      </c>
      <c r="K266" s="51">
        <f t="shared" si="33"/>
        <v>12</v>
      </c>
      <c r="L266" s="51">
        <f t="shared" si="34"/>
        <v>12</v>
      </c>
      <c r="M266" s="51">
        <f t="shared" si="35"/>
        <v>12</v>
      </c>
      <c r="N266" s="51">
        <f t="shared" si="36"/>
        <v>24</v>
      </c>
    </row>
    <row r="267" spans="1:14" x14ac:dyDescent="0.25">
      <c r="A267" t="s">
        <v>455</v>
      </c>
      <c r="B267" t="s">
        <v>964</v>
      </c>
      <c r="C267" t="s">
        <v>24</v>
      </c>
      <c r="D267">
        <v>125</v>
      </c>
      <c r="E267">
        <v>125</v>
      </c>
      <c r="F267">
        <v>125</v>
      </c>
      <c r="G267">
        <v>125</v>
      </c>
      <c r="H267">
        <v>500</v>
      </c>
      <c r="I267" s="51">
        <v>2.3199999999999998</v>
      </c>
      <c r="J267" s="51">
        <f t="shared" si="37"/>
        <v>1160</v>
      </c>
      <c r="K267" s="51">
        <f t="shared" si="33"/>
        <v>290</v>
      </c>
      <c r="L267" s="51">
        <f t="shared" si="34"/>
        <v>290</v>
      </c>
      <c r="M267" s="51">
        <f t="shared" si="35"/>
        <v>290</v>
      </c>
      <c r="N267" s="51">
        <f t="shared" si="36"/>
        <v>290</v>
      </c>
    </row>
    <row r="268" spans="1:14" x14ac:dyDescent="0.25">
      <c r="A268" t="s">
        <v>455</v>
      </c>
      <c r="B268" t="s">
        <v>965</v>
      </c>
      <c r="C268" t="s">
        <v>24</v>
      </c>
      <c r="D268">
        <v>13</v>
      </c>
      <c r="E268">
        <v>13</v>
      </c>
      <c r="F268">
        <v>13</v>
      </c>
      <c r="G268">
        <v>11</v>
      </c>
      <c r="H268">
        <v>50</v>
      </c>
      <c r="I268" s="51">
        <v>824.84</v>
      </c>
      <c r="J268" s="51">
        <f t="shared" si="37"/>
        <v>41242</v>
      </c>
      <c r="K268" s="51">
        <f t="shared" si="33"/>
        <v>10722.92</v>
      </c>
      <c r="L268" s="51">
        <f t="shared" si="34"/>
        <v>10722.92</v>
      </c>
      <c r="M268" s="51">
        <f t="shared" si="35"/>
        <v>10722.92</v>
      </c>
      <c r="N268" s="51">
        <f t="shared" si="36"/>
        <v>9073.24</v>
      </c>
    </row>
    <row r="269" spans="1:14" x14ac:dyDescent="0.25">
      <c r="A269" t="s">
        <v>455</v>
      </c>
      <c r="B269" t="s">
        <v>966</v>
      </c>
      <c r="C269" t="s">
        <v>24</v>
      </c>
      <c r="D269">
        <v>25</v>
      </c>
      <c r="E269">
        <v>25</v>
      </c>
      <c r="F269">
        <v>25</v>
      </c>
      <c r="G269">
        <v>25</v>
      </c>
      <c r="H269">
        <v>100</v>
      </c>
      <c r="I269" s="51">
        <v>200</v>
      </c>
      <c r="J269" s="51">
        <f t="shared" si="37"/>
        <v>20000</v>
      </c>
      <c r="K269" s="51">
        <f t="shared" si="33"/>
        <v>5000</v>
      </c>
      <c r="L269" s="51">
        <f t="shared" si="34"/>
        <v>5000</v>
      </c>
      <c r="M269" s="51">
        <f t="shared" si="35"/>
        <v>5000</v>
      </c>
      <c r="N269" s="51">
        <f t="shared" si="36"/>
        <v>5000</v>
      </c>
    </row>
    <row r="270" spans="1:14" x14ac:dyDescent="0.25">
      <c r="A270" t="s">
        <v>455</v>
      </c>
      <c r="B270" t="s">
        <v>967</v>
      </c>
      <c r="C270" t="s">
        <v>24</v>
      </c>
      <c r="D270">
        <v>38</v>
      </c>
      <c r="E270">
        <v>38</v>
      </c>
      <c r="F270">
        <v>38</v>
      </c>
      <c r="G270">
        <v>36</v>
      </c>
      <c r="H270">
        <v>150</v>
      </c>
      <c r="I270" s="51">
        <v>12.76</v>
      </c>
      <c r="J270" s="51">
        <f t="shared" si="37"/>
        <v>1914</v>
      </c>
      <c r="K270" s="51">
        <f t="shared" si="33"/>
        <v>484.88</v>
      </c>
      <c r="L270" s="51">
        <f t="shared" si="34"/>
        <v>484.88</v>
      </c>
      <c r="M270" s="51">
        <f t="shared" si="35"/>
        <v>484.88</v>
      </c>
      <c r="N270" s="51">
        <f t="shared" si="36"/>
        <v>459.36</v>
      </c>
    </row>
    <row r="271" spans="1:14" x14ac:dyDescent="0.25">
      <c r="A271" t="s">
        <v>455</v>
      </c>
      <c r="B271" t="s">
        <v>968</v>
      </c>
      <c r="C271" t="s">
        <v>24</v>
      </c>
      <c r="D271">
        <v>125</v>
      </c>
      <c r="E271">
        <v>125</v>
      </c>
      <c r="F271">
        <v>125</v>
      </c>
      <c r="G271">
        <v>125</v>
      </c>
      <c r="H271">
        <v>500</v>
      </c>
      <c r="I271" s="51">
        <v>51.97</v>
      </c>
      <c r="J271" s="51">
        <f t="shared" si="37"/>
        <v>25985</v>
      </c>
      <c r="K271" s="51">
        <f t="shared" si="33"/>
        <v>6496.25</v>
      </c>
      <c r="L271" s="51">
        <f t="shared" si="34"/>
        <v>6496.25</v>
      </c>
      <c r="M271" s="51">
        <f t="shared" si="35"/>
        <v>6496.25</v>
      </c>
      <c r="N271" s="51">
        <f t="shared" si="36"/>
        <v>6496.25</v>
      </c>
    </row>
    <row r="272" spans="1:14" x14ac:dyDescent="0.25">
      <c r="A272" t="s">
        <v>455</v>
      </c>
      <c r="B272" t="s">
        <v>969</v>
      </c>
      <c r="C272" t="s">
        <v>1128</v>
      </c>
      <c r="D272">
        <v>13</v>
      </c>
      <c r="E272">
        <v>13</v>
      </c>
      <c r="F272">
        <v>13</v>
      </c>
      <c r="G272">
        <v>11</v>
      </c>
      <c r="H272">
        <v>50</v>
      </c>
      <c r="I272" s="51">
        <v>135</v>
      </c>
      <c r="J272" s="51">
        <f t="shared" si="37"/>
        <v>6750</v>
      </c>
      <c r="K272" s="51">
        <f t="shared" si="33"/>
        <v>1755</v>
      </c>
      <c r="L272" s="51">
        <f t="shared" si="34"/>
        <v>1755</v>
      </c>
      <c r="M272" s="51">
        <f t="shared" si="35"/>
        <v>1755</v>
      </c>
      <c r="N272" s="51">
        <f t="shared" si="36"/>
        <v>1485</v>
      </c>
    </row>
    <row r="273" spans="1:18" x14ac:dyDescent="0.25">
      <c r="A273" t="s">
        <v>455</v>
      </c>
      <c r="B273" t="s">
        <v>970</v>
      </c>
      <c r="C273" t="s">
        <v>24</v>
      </c>
      <c r="D273">
        <v>25</v>
      </c>
      <c r="E273">
        <v>25</v>
      </c>
      <c r="F273">
        <v>25</v>
      </c>
      <c r="G273">
        <v>25</v>
      </c>
      <c r="H273">
        <v>100</v>
      </c>
      <c r="I273" s="51">
        <v>6.95</v>
      </c>
      <c r="J273" s="51">
        <f t="shared" si="37"/>
        <v>695</v>
      </c>
      <c r="K273" s="51">
        <f t="shared" si="33"/>
        <v>173.75</v>
      </c>
      <c r="L273" s="51">
        <f t="shared" si="34"/>
        <v>173.75</v>
      </c>
      <c r="M273" s="51">
        <f t="shared" si="35"/>
        <v>173.75</v>
      </c>
      <c r="N273" s="51">
        <f t="shared" si="36"/>
        <v>173.75</v>
      </c>
    </row>
    <row r="274" spans="1:18" x14ac:dyDescent="0.25">
      <c r="A274" t="s">
        <v>455</v>
      </c>
      <c r="B274" t="s">
        <v>971</v>
      </c>
      <c r="C274" t="s">
        <v>1194</v>
      </c>
      <c r="D274">
        <v>20</v>
      </c>
      <c r="E274">
        <v>20</v>
      </c>
      <c r="F274">
        <v>20</v>
      </c>
      <c r="G274">
        <v>20</v>
      </c>
      <c r="H274">
        <v>80</v>
      </c>
      <c r="I274" s="51">
        <v>51.81</v>
      </c>
      <c r="J274" s="51">
        <f t="shared" si="37"/>
        <v>4144.8</v>
      </c>
      <c r="K274" s="51">
        <f t="shared" si="33"/>
        <v>1036.2</v>
      </c>
      <c r="L274" s="51">
        <f t="shared" si="34"/>
        <v>1036.2</v>
      </c>
      <c r="M274" s="51">
        <f t="shared" si="35"/>
        <v>1036.2</v>
      </c>
      <c r="N274" s="51">
        <f t="shared" si="36"/>
        <v>1036.2</v>
      </c>
    </row>
    <row r="275" spans="1:18" x14ac:dyDescent="0.25">
      <c r="A275" t="s">
        <v>455</v>
      </c>
      <c r="B275" t="s">
        <v>972</v>
      </c>
      <c r="D275">
        <v>1</v>
      </c>
      <c r="E275">
        <v>1</v>
      </c>
      <c r="F275">
        <v>1</v>
      </c>
      <c r="G275">
        <v>1</v>
      </c>
      <c r="H275">
        <v>4</v>
      </c>
      <c r="I275" s="51">
        <v>125</v>
      </c>
      <c r="J275" s="51">
        <f t="shared" si="37"/>
        <v>500</v>
      </c>
      <c r="K275" s="51">
        <f t="shared" si="33"/>
        <v>125</v>
      </c>
      <c r="L275" s="51">
        <f t="shared" si="34"/>
        <v>125</v>
      </c>
      <c r="M275" s="51">
        <f t="shared" si="35"/>
        <v>125</v>
      </c>
      <c r="N275" s="51">
        <f t="shared" si="36"/>
        <v>125</v>
      </c>
    </row>
    <row r="276" spans="1:18" x14ac:dyDescent="0.25">
      <c r="A276" t="s">
        <v>455</v>
      </c>
      <c r="B276" t="s">
        <v>973</v>
      </c>
      <c r="C276" t="s">
        <v>24</v>
      </c>
      <c r="D276">
        <v>3</v>
      </c>
      <c r="E276">
        <v>3</v>
      </c>
      <c r="F276">
        <v>3</v>
      </c>
      <c r="G276">
        <v>1</v>
      </c>
      <c r="H276">
        <v>10</v>
      </c>
      <c r="I276" s="51">
        <v>15</v>
      </c>
      <c r="J276" s="51">
        <f t="shared" si="37"/>
        <v>150</v>
      </c>
      <c r="K276" s="51">
        <f t="shared" si="33"/>
        <v>45</v>
      </c>
      <c r="L276" s="51">
        <f t="shared" si="34"/>
        <v>45</v>
      </c>
      <c r="M276" s="51">
        <f t="shared" si="35"/>
        <v>45</v>
      </c>
      <c r="N276" s="51">
        <f t="shared" si="36"/>
        <v>15</v>
      </c>
    </row>
    <row r="277" spans="1:18" x14ac:dyDescent="0.25">
      <c r="A277" t="s">
        <v>455</v>
      </c>
      <c r="B277" t="s">
        <v>974</v>
      </c>
      <c r="D277">
        <v>1</v>
      </c>
      <c r="E277">
        <v>1</v>
      </c>
      <c r="F277">
        <v>1</v>
      </c>
      <c r="G277">
        <v>2</v>
      </c>
      <c r="H277">
        <v>5</v>
      </c>
      <c r="I277" s="51">
        <v>214.9</v>
      </c>
      <c r="J277" s="51">
        <f t="shared" si="37"/>
        <v>1074.5</v>
      </c>
      <c r="K277" s="51">
        <f t="shared" si="33"/>
        <v>214.9</v>
      </c>
      <c r="L277" s="51">
        <f t="shared" si="34"/>
        <v>214.9</v>
      </c>
      <c r="M277" s="51">
        <f t="shared" si="35"/>
        <v>214.9</v>
      </c>
      <c r="N277" s="51">
        <f t="shared" si="36"/>
        <v>429.8</v>
      </c>
    </row>
    <row r="278" spans="1:18" x14ac:dyDescent="0.25">
      <c r="A278" t="s">
        <v>455</v>
      </c>
      <c r="B278" t="s">
        <v>975</v>
      </c>
      <c r="C278" t="s">
        <v>1194</v>
      </c>
      <c r="D278">
        <v>1</v>
      </c>
      <c r="E278">
        <v>1</v>
      </c>
      <c r="F278">
        <v>1</v>
      </c>
      <c r="G278">
        <v>2</v>
      </c>
      <c r="H278">
        <v>5</v>
      </c>
      <c r="I278" s="51">
        <v>160</v>
      </c>
      <c r="J278" s="51">
        <f t="shared" si="37"/>
        <v>800</v>
      </c>
      <c r="K278" s="51">
        <f t="shared" si="33"/>
        <v>160</v>
      </c>
      <c r="L278" s="51">
        <f t="shared" si="34"/>
        <v>160</v>
      </c>
      <c r="M278" s="51">
        <f t="shared" si="35"/>
        <v>160</v>
      </c>
      <c r="N278" s="51">
        <f t="shared" si="36"/>
        <v>320</v>
      </c>
    </row>
    <row r="279" spans="1:18" x14ac:dyDescent="0.25">
      <c r="A279" t="s">
        <v>455</v>
      </c>
      <c r="B279" t="s">
        <v>976</v>
      </c>
      <c r="C279" t="s">
        <v>24</v>
      </c>
      <c r="D279">
        <v>8</v>
      </c>
      <c r="E279">
        <v>8</v>
      </c>
      <c r="F279">
        <v>8</v>
      </c>
      <c r="G279">
        <v>6</v>
      </c>
      <c r="H279">
        <v>30</v>
      </c>
      <c r="I279" s="51">
        <v>206.77</v>
      </c>
      <c r="J279" s="51">
        <f t="shared" si="37"/>
        <v>6203.1</v>
      </c>
      <c r="K279" s="51">
        <f t="shared" si="33"/>
        <v>1654.16</v>
      </c>
      <c r="L279" s="51">
        <f t="shared" si="34"/>
        <v>1654.16</v>
      </c>
      <c r="M279" s="51">
        <f t="shared" si="35"/>
        <v>1654.16</v>
      </c>
      <c r="N279" s="51">
        <f t="shared" si="36"/>
        <v>1240.6200000000001</v>
      </c>
    </row>
    <row r="280" spans="1:18" x14ac:dyDescent="0.25">
      <c r="A280" t="s">
        <v>455</v>
      </c>
      <c r="B280" t="s">
        <v>977</v>
      </c>
      <c r="C280" t="s">
        <v>24</v>
      </c>
      <c r="D280">
        <v>3</v>
      </c>
      <c r="E280">
        <v>3</v>
      </c>
      <c r="F280">
        <v>3</v>
      </c>
      <c r="G280">
        <v>1</v>
      </c>
      <c r="H280">
        <v>10</v>
      </c>
      <c r="I280" s="51">
        <v>291.87</v>
      </c>
      <c r="J280" s="51">
        <f t="shared" si="37"/>
        <v>2918.7</v>
      </c>
      <c r="K280" s="51">
        <f t="shared" si="33"/>
        <v>875.61</v>
      </c>
      <c r="L280" s="51">
        <f t="shared" si="34"/>
        <v>875.61</v>
      </c>
      <c r="M280" s="51">
        <f t="shared" si="35"/>
        <v>875.61</v>
      </c>
      <c r="N280" s="51">
        <f t="shared" si="36"/>
        <v>291.87</v>
      </c>
    </row>
    <row r="281" spans="1:18" x14ac:dyDescent="0.25">
      <c r="A281" t="s">
        <v>455</v>
      </c>
      <c r="B281" t="s">
        <v>978</v>
      </c>
      <c r="C281" t="s">
        <v>24</v>
      </c>
      <c r="D281">
        <v>5</v>
      </c>
      <c r="E281">
        <v>5</v>
      </c>
      <c r="F281">
        <v>5</v>
      </c>
      <c r="G281">
        <v>5</v>
      </c>
      <c r="H281">
        <v>20</v>
      </c>
      <c r="I281" s="51">
        <v>233.74</v>
      </c>
      <c r="J281" s="51">
        <f t="shared" si="37"/>
        <v>4674.8</v>
      </c>
      <c r="K281" s="51">
        <f t="shared" si="33"/>
        <v>1168.7</v>
      </c>
      <c r="L281" s="51">
        <f t="shared" si="34"/>
        <v>1168.7</v>
      </c>
      <c r="M281" s="51">
        <f t="shared" si="35"/>
        <v>1168.7</v>
      </c>
      <c r="N281" s="51">
        <f t="shared" si="36"/>
        <v>1168.7</v>
      </c>
    </row>
    <row r="282" spans="1:18" x14ac:dyDescent="0.25">
      <c r="A282" t="s">
        <v>455</v>
      </c>
      <c r="B282" t="s">
        <v>979</v>
      </c>
      <c r="C282" t="s">
        <v>24</v>
      </c>
      <c r="D282">
        <v>3</v>
      </c>
      <c r="E282">
        <v>3</v>
      </c>
      <c r="F282">
        <v>3</v>
      </c>
      <c r="G282">
        <v>1</v>
      </c>
      <c r="H282">
        <v>10</v>
      </c>
      <c r="I282" s="51">
        <v>233.74</v>
      </c>
      <c r="J282" s="51">
        <f t="shared" si="37"/>
        <v>2337.4</v>
      </c>
      <c r="K282" s="51">
        <f t="shared" si="33"/>
        <v>701.22</v>
      </c>
      <c r="L282" s="51">
        <f t="shared" si="34"/>
        <v>701.22</v>
      </c>
      <c r="M282" s="51">
        <f t="shared" si="35"/>
        <v>701.22</v>
      </c>
      <c r="N282" s="51">
        <f t="shared" si="36"/>
        <v>233.74</v>
      </c>
    </row>
    <row r="283" spans="1:18" x14ac:dyDescent="0.25">
      <c r="A283" t="s">
        <v>455</v>
      </c>
      <c r="B283" t="s">
        <v>980</v>
      </c>
      <c r="C283" t="s">
        <v>24</v>
      </c>
      <c r="D283">
        <v>3</v>
      </c>
      <c r="E283">
        <v>3</v>
      </c>
      <c r="F283">
        <v>3</v>
      </c>
      <c r="G283">
        <v>1</v>
      </c>
      <c r="H283">
        <v>10</v>
      </c>
      <c r="I283" s="51">
        <v>15</v>
      </c>
      <c r="J283" s="51">
        <f t="shared" si="37"/>
        <v>150</v>
      </c>
      <c r="K283" s="51">
        <f t="shared" si="33"/>
        <v>45</v>
      </c>
      <c r="L283" s="51">
        <f t="shared" si="34"/>
        <v>45</v>
      </c>
      <c r="M283" s="51">
        <f t="shared" si="35"/>
        <v>45</v>
      </c>
      <c r="N283" s="51">
        <f t="shared" si="36"/>
        <v>15</v>
      </c>
    </row>
    <row r="284" spans="1:18" x14ac:dyDescent="0.25">
      <c r="A284" t="s">
        <v>455</v>
      </c>
      <c r="B284" t="s">
        <v>981</v>
      </c>
      <c r="C284" t="s">
        <v>24</v>
      </c>
      <c r="D284">
        <v>3</v>
      </c>
      <c r="E284">
        <v>3</v>
      </c>
      <c r="F284">
        <v>3</v>
      </c>
      <c r="G284">
        <v>1</v>
      </c>
      <c r="H284">
        <v>10</v>
      </c>
      <c r="I284" s="51">
        <v>206.77</v>
      </c>
      <c r="J284" s="51">
        <f t="shared" si="37"/>
        <v>2067.7000000000003</v>
      </c>
      <c r="K284" s="51">
        <f t="shared" si="33"/>
        <v>620.31000000000006</v>
      </c>
      <c r="L284" s="51">
        <f t="shared" si="34"/>
        <v>620.31000000000006</v>
      </c>
      <c r="M284" s="51">
        <f t="shared" si="35"/>
        <v>620.31000000000006</v>
      </c>
      <c r="N284" s="51">
        <f t="shared" si="36"/>
        <v>206.77</v>
      </c>
      <c r="O284" s="53"/>
      <c r="P284" s="53"/>
      <c r="Q284" s="53"/>
      <c r="R284" s="53"/>
    </row>
    <row r="285" spans="1:18" x14ac:dyDescent="0.25">
      <c r="A285" t="s">
        <v>455</v>
      </c>
      <c r="B285" t="s">
        <v>982</v>
      </c>
      <c r="C285" t="s">
        <v>24</v>
      </c>
      <c r="D285">
        <v>3</v>
      </c>
      <c r="E285">
        <v>3</v>
      </c>
      <c r="F285">
        <v>3</v>
      </c>
      <c r="G285">
        <v>1</v>
      </c>
      <c r="H285">
        <v>10</v>
      </c>
      <c r="I285" s="51">
        <v>206.77</v>
      </c>
      <c r="J285" s="51">
        <f t="shared" si="37"/>
        <v>2067.7000000000003</v>
      </c>
      <c r="K285" s="51">
        <f t="shared" si="33"/>
        <v>620.31000000000006</v>
      </c>
      <c r="L285" s="51">
        <f t="shared" si="34"/>
        <v>620.31000000000006</v>
      </c>
      <c r="M285" s="51">
        <f t="shared" si="35"/>
        <v>620.31000000000006</v>
      </c>
      <c r="N285" s="51">
        <f t="shared" si="36"/>
        <v>206.77</v>
      </c>
    </row>
    <row r="286" spans="1:18" x14ac:dyDescent="0.25">
      <c r="A286" t="s">
        <v>455</v>
      </c>
      <c r="B286" t="s">
        <v>983</v>
      </c>
      <c r="C286" t="s">
        <v>24</v>
      </c>
      <c r="D286">
        <v>3</v>
      </c>
      <c r="E286">
        <v>3</v>
      </c>
      <c r="F286">
        <v>3</v>
      </c>
      <c r="G286">
        <v>1</v>
      </c>
      <c r="H286">
        <v>10</v>
      </c>
      <c r="I286" s="51">
        <v>388.6</v>
      </c>
      <c r="J286" s="51">
        <f t="shared" si="37"/>
        <v>3886</v>
      </c>
      <c r="K286" s="51">
        <f t="shared" si="33"/>
        <v>1165.8000000000002</v>
      </c>
      <c r="L286" s="51">
        <f t="shared" si="34"/>
        <v>1165.8000000000002</v>
      </c>
      <c r="M286" s="51">
        <f t="shared" si="35"/>
        <v>1165.8000000000002</v>
      </c>
      <c r="N286" s="51">
        <f t="shared" si="36"/>
        <v>388.6</v>
      </c>
    </row>
    <row r="287" spans="1:18" x14ac:dyDescent="0.25">
      <c r="A287" t="s">
        <v>455</v>
      </c>
      <c r="B287" t="s">
        <v>984</v>
      </c>
      <c r="C287" t="s">
        <v>24</v>
      </c>
      <c r="D287">
        <v>3</v>
      </c>
      <c r="E287">
        <v>3</v>
      </c>
      <c r="F287">
        <v>3</v>
      </c>
      <c r="G287">
        <v>1</v>
      </c>
      <c r="H287">
        <v>10</v>
      </c>
      <c r="I287" s="51">
        <v>325</v>
      </c>
      <c r="J287" s="51">
        <f t="shared" si="37"/>
        <v>3250</v>
      </c>
      <c r="K287" s="51">
        <f t="shared" si="33"/>
        <v>975</v>
      </c>
      <c r="L287" s="51">
        <f t="shared" si="34"/>
        <v>975</v>
      </c>
      <c r="M287" s="51">
        <f t="shared" si="35"/>
        <v>975</v>
      </c>
      <c r="N287" s="51">
        <f t="shared" si="36"/>
        <v>325</v>
      </c>
    </row>
    <row r="288" spans="1:18" x14ac:dyDescent="0.25">
      <c r="A288" t="s">
        <v>455</v>
      </c>
      <c r="B288" t="s">
        <v>985</v>
      </c>
      <c r="C288" t="s">
        <v>24</v>
      </c>
      <c r="D288">
        <v>3</v>
      </c>
      <c r="E288">
        <v>3</v>
      </c>
      <c r="F288">
        <v>3</v>
      </c>
      <c r="G288">
        <v>1</v>
      </c>
      <c r="H288">
        <v>10</v>
      </c>
      <c r="I288" s="51">
        <v>336.17</v>
      </c>
      <c r="J288" s="51">
        <f t="shared" si="37"/>
        <v>3361.7000000000003</v>
      </c>
      <c r="K288" s="51">
        <f t="shared" si="33"/>
        <v>1008.51</v>
      </c>
      <c r="L288" s="51">
        <f t="shared" si="34"/>
        <v>1008.51</v>
      </c>
      <c r="M288" s="51">
        <f t="shared" si="35"/>
        <v>1008.51</v>
      </c>
      <c r="N288" s="51">
        <f t="shared" si="36"/>
        <v>336.17</v>
      </c>
    </row>
    <row r="289" spans="1:18" x14ac:dyDescent="0.25">
      <c r="A289" t="s">
        <v>455</v>
      </c>
      <c r="B289" t="s">
        <v>986</v>
      </c>
      <c r="C289" t="s">
        <v>24</v>
      </c>
      <c r="D289">
        <v>1</v>
      </c>
      <c r="E289">
        <v>1</v>
      </c>
      <c r="F289">
        <v>1</v>
      </c>
      <c r="G289">
        <v>2</v>
      </c>
      <c r="H289">
        <v>5</v>
      </c>
      <c r="I289" s="51">
        <v>1856</v>
      </c>
      <c r="J289" s="51">
        <f t="shared" si="37"/>
        <v>9280</v>
      </c>
      <c r="K289" s="51">
        <f t="shared" si="33"/>
        <v>1856</v>
      </c>
      <c r="L289" s="51">
        <f t="shared" si="34"/>
        <v>1856</v>
      </c>
      <c r="M289" s="51">
        <f t="shared" si="35"/>
        <v>1856</v>
      </c>
      <c r="N289" s="51">
        <f t="shared" si="36"/>
        <v>3712</v>
      </c>
    </row>
    <row r="290" spans="1:18" x14ac:dyDescent="0.25">
      <c r="A290" s="59" t="s">
        <v>455</v>
      </c>
      <c r="B290" s="59" t="s">
        <v>1027</v>
      </c>
      <c r="C290" s="59" t="s">
        <v>24</v>
      </c>
      <c r="D290" s="59">
        <v>1</v>
      </c>
      <c r="E290" s="59">
        <v>0</v>
      </c>
      <c r="F290" s="59">
        <v>0</v>
      </c>
      <c r="G290" s="59">
        <v>0</v>
      </c>
      <c r="H290" s="59">
        <v>1</v>
      </c>
      <c r="I290" s="60">
        <v>250000</v>
      </c>
      <c r="J290" s="60">
        <f t="shared" si="37"/>
        <v>250000</v>
      </c>
      <c r="K290" s="60">
        <f t="shared" si="33"/>
        <v>250000</v>
      </c>
      <c r="L290" s="60">
        <f t="shared" si="34"/>
        <v>0</v>
      </c>
      <c r="M290" s="60">
        <f t="shared" si="35"/>
        <v>0</v>
      </c>
      <c r="N290" s="60">
        <f t="shared" si="36"/>
        <v>0</v>
      </c>
      <c r="O290" s="61">
        <f>SUM(K200:K290)</f>
        <v>1173094.6000000001</v>
      </c>
      <c r="P290" s="61">
        <f t="shared" ref="P290:R290" si="38">SUM(L200:L290)</f>
        <v>923094.60000000021</v>
      </c>
      <c r="Q290" s="61">
        <f t="shared" si="38"/>
        <v>923094.60000000021</v>
      </c>
      <c r="R290" s="61">
        <f t="shared" si="38"/>
        <v>904995.18</v>
      </c>
    </row>
    <row r="291" spans="1:18" x14ac:dyDescent="0.25">
      <c r="A291" t="s">
        <v>457</v>
      </c>
      <c r="B291" t="s">
        <v>793</v>
      </c>
      <c r="C291" t="s">
        <v>24</v>
      </c>
      <c r="D291">
        <v>5</v>
      </c>
      <c r="E291">
        <v>5</v>
      </c>
      <c r="F291">
        <v>5</v>
      </c>
      <c r="G291">
        <v>5</v>
      </c>
      <c r="H291">
        <v>20</v>
      </c>
      <c r="I291" s="51">
        <v>533.6</v>
      </c>
      <c r="J291" s="51">
        <f t="shared" si="37"/>
        <v>10672</v>
      </c>
      <c r="K291" s="51">
        <f t="shared" si="33"/>
        <v>2668</v>
      </c>
      <c r="L291" s="51">
        <f t="shared" si="34"/>
        <v>2668</v>
      </c>
      <c r="M291" s="51">
        <f t="shared" si="35"/>
        <v>2668</v>
      </c>
      <c r="N291" s="51">
        <f t="shared" si="36"/>
        <v>2668</v>
      </c>
    </row>
    <row r="292" spans="1:18" x14ac:dyDescent="0.25">
      <c r="A292" t="s">
        <v>457</v>
      </c>
      <c r="B292" t="s">
        <v>794</v>
      </c>
      <c r="C292" t="s">
        <v>24</v>
      </c>
      <c r="D292">
        <v>38</v>
      </c>
      <c r="E292">
        <v>38</v>
      </c>
      <c r="F292">
        <v>38</v>
      </c>
      <c r="G292">
        <v>36</v>
      </c>
      <c r="H292">
        <v>150</v>
      </c>
      <c r="I292" s="51">
        <v>356.12</v>
      </c>
      <c r="J292" s="51">
        <f t="shared" si="37"/>
        <v>53418</v>
      </c>
      <c r="K292" s="51">
        <f t="shared" si="33"/>
        <v>13532.56</v>
      </c>
      <c r="L292" s="51">
        <f t="shared" si="34"/>
        <v>13532.56</v>
      </c>
      <c r="M292" s="51">
        <f t="shared" si="35"/>
        <v>13532.56</v>
      </c>
      <c r="N292" s="51">
        <f t="shared" si="36"/>
        <v>12820.32</v>
      </c>
    </row>
    <row r="293" spans="1:18" x14ac:dyDescent="0.25">
      <c r="A293" t="s">
        <v>457</v>
      </c>
      <c r="B293" t="s">
        <v>795</v>
      </c>
      <c r="C293" t="s">
        <v>24</v>
      </c>
      <c r="D293">
        <v>38</v>
      </c>
      <c r="E293">
        <v>38</v>
      </c>
      <c r="F293">
        <v>38</v>
      </c>
      <c r="G293">
        <v>36</v>
      </c>
      <c r="H293">
        <v>150</v>
      </c>
      <c r="I293" s="51">
        <v>118</v>
      </c>
      <c r="J293" s="51">
        <f t="shared" si="37"/>
        <v>17700</v>
      </c>
      <c r="K293" s="51">
        <f t="shared" si="33"/>
        <v>4484</v>
      </c>
      <c r="L293" s="51">
        <f t="shared" si="34"/>
        <v>4484</v>
      </c>
      <c r="M293" s="51">
        <f t="shared" si="35"/>
        <v>4484</v>
      </c>
      <c r="N293" s="51">
        <f t="shared" si="36"/>
        <v>4248</v>
      </c>
    </row>
    <row r="294" spans="1:18" x14ac:dyDescent="0.25">
      <c r="A294" t="s">
        <v>457</v>
      </c>
      <c r="B294" t="s">
        <v>796</v>
      </c>
      <c r="C294" t="s">
        <v>24</v>
      </c>
      <c r="D294">
        <v>38</v>
      </c>
      <c r="E294">
        <v>38</v>
      </c>
      <c r="F294">
        <v>38</v>
      </c>
      <c r="G294">
        <v>36</v>
      </c>
      <c r="H294">
        <v>150</v>
      </c>
      <c r="I294" s="51">
        <v>542.4</v>
      </c>
      <c r="J294" s="51">
        <f t="shared" si="37"/>
        <v>81360</v>
      </c>
      <c r="K294" s="51">
        <f t="shared" si="33"/>
        <v>20611.2</v>
      </c>
      <c r="L294" s="51">
        <f t="shared" si="34"/>
        <v>20611.2</v>
      </c>
      <c r="M294" s="51">
        <f t="shared" si="35"/>
        <v>20611.2</v>
      </c>
      <c r="N294" s="51">
        <f t="shared" si="36"/>
        <v>19526.399999999998</v>
      </c>
    </row>
    <row r="295" spans="1:18" x14ac:dyDescent="0.25">
      <c r="A295" t="s">
        <v>457</v>
      </c>
      <c r="B295" t="s">
        <v>797</v>
      </c>
      <c r="C295" t="s">
        <v>24</v>
      </c>
      <c r="D295">
        <v>38</v>
      </c>
      <c r="E295">
        <v>38</v>
      </c>
      <c r="F295">
        <v>38</v>
      </c>
      <c r="G295">
        <v>36</v>
      </c>
      <c r="H295">
        <v>150</v>
      </c>
      <c r="I295" s="51">
        <v>356.12</v>
      </c>
      <c r="J295" s="51">
        <f t="shared" si="37"/>
        <v>53418</v>
      </c>
      <c r="K295" s="51">
        <f t="shared" si="33"/>
        <v>13532.56</v>
      </c>
      <c r="L295" s="51">
        <f t="shared" si="34"/>
        <v>13532.56</v>
      </c>
      <c r="M295" s="51">
        <f t="shared" si="35"/>
        <v>13532.56</v>
      </c>
      <c r="N295" s="51">
        <f t="shared" si="36"/>
        <v>12820.32</v>
      </c>
    </row>
    <row r="296" spans="1:18" x14ac:dyDescent="0.25">
      <c r="A296" t="s">
        <v>457</v>
      </c>
      <c r="B296" t="s">
        <v>798</v>
      </c>
      <c r="C296" t="s">
        <v>24</v>
      </c>
      <c r="D296">
        <v>38</v>
      </c>
      <c r="E296">
        <v>38</v>
      </c>
      <c r="F296">
        <v>38</v>
      </c>
      <c r="G296">
        <v>36</v>
      </c>
      <c r="H296">
        <v>150</v>
      </c>
      <c r="I296" s="51">
        <v>406</v>
      </c>
      <c r="J296" s="51">
        <f t="shared" si="37"/>
        <v>60900</v>
      </c>
      <c r="K296" s="51">
        <f t="shared" si="33"/>
        <v>15428</v>
      </c>
      <c r="L296" s="51">
        <f t="shared" si="34"/>
        <v>15428</v>
      </c>
      <c r="M296" s="51">
        <f t="shared" si="35"/>
        <v>15428</v>
      </c>
      <c r="N296" s="51">
        <f t="shared" si="36"/>
        <v>14616</v>
      </c>
    </row>
    <row r="297" spans="1:18" x14ac:dyDescent="0.25">
      <c r="A297" t="s">
        <v>457</v>
      </c>
      <c r="B297" t="s">
        <v>799</v>
      </c>
      <c r="C297" t="s">
        <v>24</v>
      </c>
      <c r="D297">
        <v>5</v>
      </c>
      <c r="E297">
        <v>5</v>
      </c>
      <c r="F297">
        <v>5</v>
      </c>
      <c r="G297">
        <v>5</v>
      </c>
      <c r="H297">
        <v>20</v>
      </c>
      <c r="I297" s="51">
        <v>310.88</v>
      </c>
      <c r="J297" s="51">
        <f t="shared" si="37"/>
        <v>6217.6</v>
      </c>
      <c r="K297" s="51">
        <f t="shared" si="33"/>
        <v>1554.4</v>
      </c>
      <c r="L297" s="51">
        <f t="shared" si="34"/>
        <v>1554.4</v>
      </c>
      <c r="M297" s="51">
        <f t="shared" si="35"/>
        <v>1554.4</v>
      </c>
      <c r="N297" s="51">
        <f t="shared" si="36"/>
        <v>1554.4</v>
      </c>
    </row>
    <row r="298" spans="1:18" x14ac:dyDescent="0.25">
      <c r="A298" t="s">
        <v>457</v>
      </c>
      <c r="B298" t="s">
        <v>800</v>
      </c>
      <c r="C298" t="s">
        <v>24</v>
      </c>
      <c r="D298">
        <v>5</v>
      </c>
      <c r="E298">
        <v>5</v>
      </c>
      <c r="F298">
        <v>5</v>
      </c>
      <c r="G298">
        <v>5</v>
      </c>
      <c r="H298">
        <v>20</v>
      </c>
      <c r="I298" s="51">
        <v>359.6</v>
      </c>
      <c r="J298" s="51">
        <f t="shared" si="37"/>
        <v>7192</v>
      </c>
      <c r="K298" s="51">
        <f t="shared" si="33"/>
        <v>1798</v>
      </c>
      <c r="L298" s="51">
        <f t="shared" si="34"/>
        <v>1798</v>
      </c>
      <c r="M298" s="51">
        <f t="shared" si="35"/>
        <v>1798</v>
      </c>
      <c r="N298" s="51">
        <f t="shared" si="36"/>
        <v>1798</v>
      </c>
    </row>
    <row r="299" spans="1:18" x14ac:dyDescent="0.25">
      <c r="A299" t="s">
        <v>457</v>
      </c>
      <c r="B299" t="s">
        <v>801</v>
      </c>
      <c r="C299" t="s">
        <v>24</v>
      </c>
      <c r="D299">
        <v>38</v>
      </c>
      <c r="E299">
        <v>38</v>
      </c>
      <c r="F299">
        <v>38</v>
      </c>
      <c r="G299">
        <v>36</v>
      </c>
      <c r="H299">
        <v>150</v>
      </c>
      <c r="I299" s="51">
        <v>324.8</v>
      </c>
      <c r="J299" s="51">
        <f t="shared" si="37"/>
        <v>48720</v>
      </c>
      <c r="K299" s="51">
        <f t="shared" si="33"/>
        <v>12342.4</v>
      </c>
      <c r="L299" s="51">
        <f t="shared" si="34"/>
        <v>12342.4</v>
      </c>
      <c r="M299" s="51">
        <f t="shared" si="35"/>
        <v>12342.4</v>
      </c>
      <c r="N299" s="51">
        <f t="shared" si="36"/>
        <v>11692.800000000001</v>
      </c>
    </row>
    <row r="300" spans="1:18" x14ac:dyDescent="0.25">
      <c r="A300" t="s">
        <v>457</v>
      </c>
      <c r="B300" t="s">
        <v>802</v>
      </c>
      <c r="C300" t="s">
        <v>24</v>
      </c>
      <c r="D300">
        <v>38</v>
      </c>
      <c r="E300">
        <v>38</v>
      </c>
      <c r="F300">
        <v>38</v>
      </c>
      <c r="G300">
        <v>36</v>
      </c>
      <c r="H300">
        <v>150</v>
      </c>
      <c r="I300" s="51">
        <v>166.46</v>
      </c>
      <c r="J300" s="51">
        <f t="shared" si="37"/>
        <v>24969</v>
      </c>
      <c r="K300" s="51">
        <f t="shared" si="33"/>
        <v>6325.4800000000005</v>
      </c>
      <c r="L300" s="51">
        <f t="shared" si="34"/>
        <v>6325.4800000000005</v>
      </c>
      <c r="M300" s="51">
        <f t="shared" si="35"/>
        <v>6325.4800000000005</v>
      </c>
      <c r="N300" s="51">
        <f t="shared" si="36"/>
        <v>5992.56</v>
      </c>
    </row>
    <row r="301" spans="1:18" x14ac:dyDescent="0.25">
      <c r="A301" t="s">
        <v>457</v>
      </c>
      <c r="B301" t="s">
        <v>803</v>
      </c>
      <c r="C301" t="s">
        <v>24</v>
      </c>
      <c r="D301">
        <v>2</v>
      </c>
      <c r="E301">
        <v>0</v>
      </c>
      <c r="F301">
        <v>0</v>
      </c>
      <c r="G301">
        <v>0</v>
      </c>
      <c r="H301">
        <v>2</v>
      </c>
      <c r="I301" s="51">
        <v>646.54999999999995</v>
      </c>
      <c r="J301" s="51">
        <f t="shared" si="37"/>
        <v>1293.0999999999999</v>
      </c>
      <c r="K301" s="51">
        <f t="shared" si="33"/>
        <v>1293.0999999999999</v>
      </c>
      <c r="L301" s="51">
        <f t="shared" si="34"/>
        <v>0</v>
      </c>
      <c r="M301" s="51">
        <f t="shared" si="35"/>
        <v>0</v>
      </c>
      <c r="N301" s="51">
        <f t="shared" si="36"/>
        <v>0</v>
      </c>
    </row>
    <row r="302" spans="1:18" x14ac:dyDescent="0.25">
      <c r="A302" t="s">
        <v>457</v>
      </c>
      <c r="B302" t="s">
        <v>804</v>
      </c>
      <c r="C302" t="s">
        <v>24</v>
      </c>
      <c r="D302">
        <v>13</v>
      </c>
      <c r="E302">
        <v>13</v>
      </c>
      <c r="F302">
        <v>13</v>
      </c>
      <c r="G302">
        <v>11</v>
      </c>
      <c r="H302">
        <v>50</v>
      </c>
      <c r="I302" s="51">
        <v>383.83</v>
      </c>
      <c r="J302" s="51">
        <f t="shared" si="37"/>
        <v>19191.5</v>
      </c>
      <c r="K302" s="51">
        <f t="shared" si="33"/>
        <v>4989.79</v>
      </c>
      <c r="L302" s="51">
        <f t="shared" si="34"/>
        <v>4989.79</v>
      </c>
      <c r="M302" s="51">
        <f t="shared" si="35"/>
        <v>4989.79</v>
      </c>
      <c r="N302" s="51">
        <f t="shared" si="36"/>
        <v>4222.13</v>
      </c>
    </row>
    <row r="303" spans="1:18" x14ac:dyDescent="0.25">
      <c r="A303" t="s">
        <v>457</v>
      </c>
      <c r="B303" t="s">
        <v>805</v>
      </c>
      <c r="C303" t="s">
        <v>24</v>
      </c>
      <c r="D303">
        <v>13</v>
      </c>
      <c r="E303">
        <v>13</v>
      </c>
      <c r="F303">
        <v>13</v>
      </c>
      <c r="G303">
        <v>11</v>
      </c>
      <c r="H303">
        <v>50</v>
      </c>
      <c r="I303" s="51">
        <v>383.83</v>
      </c>
      <c r="J303" s="51">
        <f t="shared" si="37"/>
        <v>19191.5</v>
      </c>
      <c r="K303" s="51">
        <f t="shared" si="33"/>
        <v>4989.79</v>
      </c>
      <c r="L303" s="51">
        <f t="shared" si="34"/>
        <v>4989.79</v>
      </c>
      <c r="M303" s="51">
        <f t="shared" si="35"/>
        <v>4989.79</v>
      </c>
      <c r="N303" s="51">
        <f t="shared" si="36"/>
        <v>4222.13</v>
      </c>
    </row>
    <row r="304" spans="1:18" x14ac:dyDescent="0.25">
      <c r="A304" t="s">
        <v>457</v>
      </c>
      <c r="B304" t="s">
        <v>806</v>
      </c>
      <c r="C304" t="s">
        <v>24</v>
      </c>
      <c r="D304">
        <v>13</v>
      </c>
      <c r="E304">
        <v>13</v>
      </c>
      <c r="F304">
        <v>13</v>
      </c>
      <c r="G304">
        <v>11</v>
      </c>
      <c r="H304">
        <v>50</v>
      </c>
      <c r="I304" s="51">
        <v>250.56</v>
      </c>
      <c r="J304" s="51">
        <f t="shared" si="37"/>
        <v>12528</v>
      </c>
      <c r="K304" s="51">
        <f t="shared" si="33"/>
        <v>3257.28</v>
      </c>
      <c r="L304" s="51">
        <f t="shared" si="34"/>
        <v>3257.28</v>
      </c>
      <c r="M304" s="51">
        <f t="shared" si="35"/>
        <v>3257.28</v>
      </c>
      <c r="N304" s="51">
        <f t="shared" si="36"/>
        <v>2756.16</v>
      </c>
    </row>
    <row r="305" spans="1:14" x14ac:dyDescent="0.25">
      <c r="A305" t="s">
        <v>457</v>
      </c>
      <c r="B305" t="s">
        <v>807</v>
      </c>
      <c r="C305" t="s">
        <v>24</v>
      </c>
      <c r="D305">
        <v>5</v>
      </c>
      <c r="E305">
        <v>5</v>
      </c>
      <c r="F305">
        <v>5</v>
      </c>
      <c r="G305">
        <v>5</v>
      </c>
      <c r="H305">
        <v>20</v>
      </c>
      <c r="I305" s="51">
        <v>200</v>
      </c>
      <c r="J305" s="51">
        <f t="shared" si="37"/>
        <v>4000</v>
      </c>
      <c r="K305" s="51">
        <f t="shared" si="33"/>
        <v>1000</v>
      </c>
      <c r="L305" s="51">
        <f t="shared" si="34"/>
        <v>1000</v>
      </c>
      <c r="M305" s="51">
        <f t="shared" si="35"/>
        <v>1000</v>
      </c>
      <c r="N305" s="51">
        <f t="shared" si="36"/>
        <v>1000</v>
      </c>
    </row>
    <row r="306" spans="1:14" x14ac:dyDescent="0.25">
      <c r="A306" t="s">
        <v>457</v>
      </c>
      <c r="B306" t="s">
        <v>808</v>
      </c>
      <c r="C306" t="s">
        <v>24</v>
      </c>
      <c r="D306">
        <v>1</v>
      </c>
      <c r="E306">
        <v>1</v>
      </c>
      <c r="F306">
        <v>1</v>
      </c>
      <c r="G306">
        <v>1</v>
      </c>
      <c r="H306">
        <v>4</v>
      </c>
      <c r="I306" s="51">
        <v>3199.88</v>
      </c>
      <c r="J306" s="51">
        <f t="shared" si="37"/>
        <v>12799.52</v>
      </c>
      <c r="K306" s="51">
        <f t="shared" si="33"/>
        <v>3199.88</v>
      </c>
      <c r="L306" s="51">
        <f t="shared" si="34"/>
        <v>3199.88</v>
      </c>
      <c r="M306" s="51">
        <f t="shared" si="35"/>
        <v>3199.88</v>
      </c>
      <c r="N306" s="51">
        <f t="shared" si="36"/>
        <v>3199.88</v>
      </c>
    </row>
    <row r="307" spans="1:14" x14ac:dyDescent="0.25">
      <c r="A307" t="s">
        <v>457</v>
      </c>
      <c r="B307" t="s">
        <v>809</v>
      </c>
      <c r="C307" t="s">
        <v>24</v>
      </c>
      <c r="D307">
        <v>2</v>
      </c>
      <c r="E307">
        <v>2</v>
      </c>
      <c r="F307">
        <v>2</v>
      </c>
      <c r="G307">
        <v>0</v>
      </c>
      <c r="H307">
        <v>6</v>
      </c>
      <c r="I307" s="51">
        <v>400</v>
      </c>
      <c r="J307" s="51">
        <f t="shared" si="37"/>
        <v>2400</v>
      </c>
      <c r="K307" s="51">
        <f t="shared" si="33"/>
        <v>800</v>
      </c>
      <c r="L307" s="51">
        <f t="shared" si="34"/>
        <v>800</v>
      </c>
      <c r="M307" s="51">
        <f t="shared" si="35"/>
        <v>800</v>
      </c>
      <c r="N307" s="51">
        <f t="shared" si="36"/>
        <v>0</v>
      </c>
    </row>
    <row r="308" spans="1:14" x14ac:dyDescent="0.25">
      <c r="A308" t="s">
        <v>457</v>
      </c>
      <c r="B308" t="s">
        <v>810</v>
      </c>
      <c r="C308" t="s">
        <v>24</v>
      </c>
      <c r="D308">
        <v>38</v>
      </c>
      <c r="E308">
        <v>38</v>
      </c>
      <c r="F308">
        <v>38</v>
      </c>
      <c r="G308">
        <v>36</v>
      </c>
      <c r="H308">
        <v>150</v>
      </c>
      <c r="I308" s="51">
        <v>472.12</v>
      </c>
      <c r="J308" s="51">
        <f t="shared" si="37"/>
        <v>70818</v>
      </c>
      <c r="K308" s="51">
        <f t="shared" si="33"/>
        <v>17940.560000000001</v>
      </c>
      <c r="L308" s="51">
        <f t="shared" si="34"/>
        <v>17940.560000000001</v>
      </c>
      <c r="M308" s="51">
        <f t="shared" si="35"/>
        <v>17940.560000000001</v>
      </c>
      <c r="N308" s="51">
        <f t="shared" si="36"/>
        <v>16996.32</v>
      </c>
    </row>
    <row r="309" spans="1:14" x14ac:dyDescent="0.25">
      <c r="A309" t="s">
        <v>457</v>
      </c>
      <c r="B309" t="s">
        <v>811</v>
      </c>
      <c r="C309" t="s">
        <v>24</v>
      </c>
      <c r="D309">
        <v>5</v>
      </c>
      <c r="E309">
        <v>5</v>
      </c>
      <c r="F309">
        <v>5</v>
      </c>
      <c r="G309">
        <v>5</v>
      </c>
      <c r="H309">
        <v>20</v>
      </c>
      <c r="I309" s="51">
        <v>1113.5999999999999</v>
      </c>
      <c r="J309" s="51">
        <f t="shared" si="37"/>
        <v>22272</v>
      </c>
      <c r="K309" s="51">
        <f t="shared" si="33"/>
        <v>5568</v>
      </c>
      <c r="L309" s="51">
        <f t="shared" si="34"/>
        <v>5568</v>
      </c>
      <c r="M309" s="51">
        <f t="shared" si="35"/>
        <v>5568</v>
      </c>
      <c r="N309" s="51">
        <f t="shared" si="36"/>
        <v>5568</v>
      </c>
    </row>
    <row r="310" spans="1:14" x14ac:dyDescent="0.25">
      <c r="A310" t="s">
        <v>457</v>
      </c>
      <c r="B310" t="s">
        <v>812</v>
      </c>
      <c r="C310" t="s">
        <v>24</v>
      </c>
      <c r="D310">
        <v>1</v>
      </c>
      <c r="E310">
        <v>0</v>
      </c>
      <c r="F310">
        <v>1</v>
      </c>
      <c r="G310">
        <v>0</v>
      </c>
      <c r="H310">
        <v>2</v>
      </c>
      <c r="I310" s="51">
        <v>106.34</v>
      </c>
      <c r="J310" s="51">
        <f t="shared" si="37"/>
        <v>212.68</v>
      </c>
      <c r="K310" s="51">
        <f t="shared" si="33"/>
        <v>106.34</v>
      </c>
      <c r="L310" s="51">
        <f t="shared" si="34"/>
        <v>0</v>
      </c>
      <c r="M310" s="51">
        <f t="shared" si="35"/>
        <v>106.34</v>
      </c>
      <c r="N310" s="51">
        <f t="shared" si="36"/>
        <v>0</v>
      </c>
    </row>
    <row r="311" spans="1:14" x14ac:dyDescent="0.25">
      <c r="A311" t="s">
        <v>457</v>
      </c>
      <c r="B311" t="s">
        <v>813</v>
      </c>
      <c r="C311" t="s">
        <v>24</v>
      </c>
      <c r="D311">
        <v>75</v>
      </c>
      <c r="E311">
        <v>75</v>
      </c>
      <c r="F311">
        <v>75</v>
      </c>
      <c r="G311">
        <v>75</v>
      </c>
      <c r="H311">
        <v>300</v>
      </c>
      <c r="I311" s="51">
        <v>2.1800000000000002</v>
      </c>
      <c r="J311" s="51">
        <f t="shared" si="37"/>
        <v>654</v>
      </c>
      <c r="K311" s="51">
        <f t="shared" si="33"/>
        <v>163.5</v>
      </c>
      <c r="L311" s="51">
        <f t="shared" si="34"/>
        <v>163.5</v>
      </c>
      <c r="M311" s="51">
        <f t="shared" si="35"/>
        <v>163.5</v>
      </c>
      <c r="N311" s="51">
        <f t="shared" si="36"/>
        <v>163.5</v>
      </c>
    </row>
    <row r="312" spans="1:14" x14ac:dyDescent="0.25">
      <c r="A312" t="s">
        <v>457</v>
      </c>
      <c r="B312" t="s">
        <v>814</v>
      </c>
      <c r="C312" t="s">
        <v>24</v>
      </c>
      <c r="D312">
        <v>5</v>
      </c>
      <c r="E312">
        <v>5</v>
      </c>
      <c r="F312">
        <v>5</v>
      </c>
      <c r="G312">
        <v>5</v>
      </c>
      <c r="H312">
        <v>20</v>
      </c>
      <c r="I312" s="51">
        <v>1501.78</v>
      </c>
      <c r="J312" s="51">
        <f t="shared" si="37"/>
        <v>30035.599999999999</v>
      </c>
      <c r="K312" s="51">
        <f t="shared" si="33"/>
        <v>7508.9</v>
      </c>
      <c r="L312" s="51">
        <f t="shared" si="34"/>
        <v>7508.9</v>
      </c>
      <c r="M312" s="51">
        <f t="shared" si="35"/>
        <v>7508.9</v>
      </c>
      <c r="N312" s="51">
        <f t="shared" si="36"/>
        <v>7508.9</v>
      </c>
    </row>
    <row r="313" spans="1:14" x14ac:dyDescent="0.25">
      <c r="A313" t="s">
        <v>457</v>
      </c>
      <c r="B313" t="s">
        <v>815</v>
      </c>
      <c r="C313" t="s">
        <v>24</v>
      </c>
      <c r="D313">
        <v>5</v>
      </c>
      <c r="E313">
        <v>5</v>
      </c>
      <c r="F313">
        <v>5</v>
      </c>
      <c r="G313">
        <v>5</v>
      </c>
      <c r="H313">
        <v>20</v>
      </c>
      <c r="I313" s="51">
        <v>250</v>
      </c>
      <c r="J313" s="51">
        <f t="shared" si="37"/>
        <v>5000</v>
      </c>
      <c r="K313" s="51">
        <f t="shared" si="33"/>
        <v>1250</v>
      </c>
      <c r="L313" s="51">
        <f t="shared" si="34"/>
        <v>1250</v>
      </c>
      <c r="M313" s="51">
        <f t="shared" si="35"/>
        <v>1250</v>
      </c>
      <c r="N313" s="51">
        <f t="shared" si="36"/>
        <v>1250</v>
      </c>
    </row>
    <row r="314" spans="1:14" x14ac:dyDescent="0.25">
      <c r="A314" t="s">
        <v>457</v>
      </c>
      <c r="B314" t="s">
        <v>816</v>
      </c>
      <c r="C314" t="s">
        <v>24</v>
      </c>
      <c r="D314">
        <v>5</v>
      </c>
      <c r="E314">
        <v>5</v>
      </c>
      <c r="F314">
        <v>5</v>
      </c>
      <c r="G314">
        <v>5</v>
      </c>
      <c r="H314">
        <v>20</v>
      </c>
      <c r="I314" s="51">
        <v>250</v>
      </c>
      <c r="J314" s="51">
        <f t="shared" si="37"/>
        <v>5000</v>
      </c>
      <c r="K314" s="51">
        <f t="shared" si="33"/>
        <v>1250</v>
      </c>
      <c r="L314" s="51">
        <f t="shared" si="34"/>
        <v>1250</v>
      </c>
      <c r="M314" s="51">
        <f t="shared" si="35"/>
        <v>1250</v>
      </c>
      <c r="N314" s="51">
        <f t="shared" si="36"/>
        <v>1250</v>
      </c>
    </row>
    <row r="315" spans="1:14" x14ac:dyDescent="0.25">
      <c r="A315" t="s">
        <v>457</v>
      </c>
      <c r="B315" t="s">
        <v>817</v>
      </c>
      <c r="C315" t="s">
        <v>24</v>
      </c>
      <c r="D315">
        <v>50</v>
      </c>
      <c r="E315">
        <v>50</v>
      </c>
      <c r="F315">
        <v>50</v>
      </c>
      <c r="G315">
        <v>50</v>
      </c>
      <c r="H315">
        <v>200</v>
      </c>
      <c r="I315" s="51">
        <v>84</v>
      </c>
      <c r="J315" s="51">
        <f t="shared" si="37"/>
        <v>16800</v>
      </c>
      <c r="K315" s="51">
        <f t="shared" si="33"/>
        <v>4200</v>
      </c>
      <c r="L315" s="51">
        <f t="shared" si="34"/>
        <v>4200</v>
      </c>
      <c r="M315" s="51">
        <f t="shared" si="35"/>
        <v>4200</v>
      </c>
      <c r="N315" s="51">
        <f t="shared" si="36"/>
        <v>4200</v>
      </c>
    </row>
    <row r="316" spans="1:14" x14ac:dyDescent="0.25">
      <c r="A316" t="s">
        <v>457</v>
      </c>
      <c r="B316" t="s">
        <v>818</v>
      </c>
      <c r="C316" t="s">
        <v>24</v>
      </c>
      <c r="D316">
        <v>50</v>
      </c>
      <c r="E316">
        <v>50</v>
      </c>
      <c r="F316">
        <v>50</v>
      </c>
      <c r="G316">
        <v>50</v>
      </c>
      <c r="H316">
        <v>200</v>
      </c>
      <c r="I316" s="51">
        <v>29</v>
      </c>
      <c r="J316" s="51">
        <f t="shared" si="37"/>
        <v>5800</v>
      </c>
      <c r="K316" s="51">
        <f t="shared" si="33"/>
        <v>1450</v>
      </c>
      <c r="L316" s="51">
        <f t="shared" si="34"/>
        <v>1450</v>
      </c>
      <c r="M316" s="51">
        <f t="shared" si="35"/>
        <v>1450</v>
      </c>
      <c r="N316" s="51">
        <f t="shared" si="36"/>
        <v>1450</v>
      </c>
    </row>
    <row r="317" spans="1:14" x14ac:dyDescent="0.25">
      <c r="A317" t="s">
        <v>457</v>
      </c>
      <c r="B317" t="s">
        <v>819</v>
      </c>
      <c r="C317" t="s">
        <v>24</v>
      </c>
      <c r="D317">
        <v>50</v>
      </c>
      <c r="E317">
        <v>50</v>
      </c>
      <c r="F317">
        <v>50</v>
      </c>
      <c r="G317">
        <v>50</v>
      </c>
      <c r="H317">
        <v>200</v>
      </c>
      <c r="I317" s="51">
        <v>40</v>
      </c>
      <c r="J317" s="51">
        <f t="shared" si="37"/>
        <v>8000</v>
      </c>
      <c r="K317" s="51">
        <f t="shared" si="33"/>
        <v>2000</v>
      </c>
      <c r="L317" s="51">
        <f t="shared" si="34"/>
        <v>2000</v>
      </c>
      <c r="M317" s="51">
        <f t="shared" si="35"/>
        <v>2000</v>
      </c>
      <c r="N317" s="51">
        <f t="shared" si="36"/>
        <v>2000</v>
      </c>
    </row>
    <row r="318" spans="1:14" x14ac:dyDescent="0.25">
      <c r="A318" t="s">
        <v>457</v>
      </c>
      <c r="B318" t="s">
        <v>820</v>
      </c>
      <c r="C318" t="s">
        <v>24</v>
      </c>
      <c r="D318">
        <v>35</v>
      </c>
      <c r="E318">
        <v>35</v>
      </c>
      <c r="F318">
        <v>35</v>
      </c>
      <c r="G318">
        <v>35</v>
      </c>
      <c r="H318">
        <v>140</v>
      </c>
      <c r="I318" s="51">
        <v>44.68</v>
      </c>
      <c r="J318" s="51">
        <f t="shared" si="37"/>
        <v>6255.2</v>
      </c>
      <c r="K318" s="51">
        <f t="shared" si="33"/>
        <v>1563.8</v>
      </c>
      <c r="L318" s="51">
        <f t="shared" si="34"/>
        <v>1563.8</v>
      </c>
      <c r="M318" s="51">
        <f t="shared" si="35"/>
        <v>1563.8</v>
      </c>
      <c r="N318" s="51">
        <f t="shared" si="36"/>
        <v>1563.8</v>
      </c>
    </row>
    <row r="319" spans="1:14" x14ac:dyDescent="0.25">
      <c r="A319" t="s">
        <v>457</v>
      </c>
      <c r="B319" t="s">
        <v>821</v>
      </c>
      <c r="C319" t="s">
        <v>24</v>
      </c>
      <c r="D319">
        <v>146</v>
      </c>
      <c r="E319">
        <v>146</v>
      </c>
      <c r="F319">
        <v>146</v>
      </c>
      <c r="G319">
        <v>147</v>
      </c>
      <c r="H319">
        <v>585</v>
      </c>
      <c r="I319" s="51">
        <v>94.4</v>
      </c>
      <c r="J319" s="51">
        <f t="shared" si="37"/>
        <v>55224</v>
      </c>
      <c r="K319" s="51">
        <f t="shared" si="33"/>
        <v>13782.400000000001</v>
      </c>
      <c r="L319" s="51">
        <f t="shared" si="34"/>
        <v>13782.400000000001</v>
      </c>
      <c r="M319" s="51">
        <f t="shared" si="35"/>
        <v>13782.400000000001</v>
      </c>
      <c r="N319" s="51">
        <f t="shared" si="36"/>
        <v>13876.800000000001</v>
      </c>
    </row>
    <row r="320" spans="1:14" x14ac:dyDescent="0.25">
      <c r="A320" t="s">
        <v>457</v>
      </c>
      <c r="B320" t="s">
        <v>822</v>
      </c>
      <c r="C320" t="s">
        <v>24</v>
      </c>
      <c r="D320">
        <v>1</v>
      </c>
      <c r="E320">
        <v>1</v>
      </c>
      <c r="F320">
        <v>1</v>
      </c>
      <c r="G320">
        <v>0</v>
      </c>
      <c r="H320">
        <v>3</v>
      </c>
      <c r="I320" s="51">
        <v>14500</v>
      </c>
      <c r="J320" s="51">
        <f t="shared" si="37"/>
        <v>43500</v>
      </c>
      <c r="K320" s="51">
        <f t="shared" si="33"/>
        <v>14500</v>
      </c>
      <c r="L320" s="51">
        <f t="shared" si="34"/>
        <v>14500</v>
      </c>
      <c r="M320" s="51">
        <f t="shared" si="35"/>
        <v>14500</v>
      </c>
      <c r="N320" s="51">
        <f t="shared" si="36"/>
        <v>0</v>
      </c>
    </row>
    <row r="321" spans="1:18" x14ac:dyDescent="0.25">
      <c r="A321" t="s">
        <v>457</v>
      </c>
      <c r="B321" t="s">
        <v>823</v>
      </c>
      <c r="C321" t="s">
        <v>24</v>
      </c>
      <c r="D321">
        <v>2</v>
      </c>
      <c r="E321">
        <v>2</v>
      </c>
      <c r="F321">
        <v>2</v>
      </c>
      <c r="G321">
        <v>0</v>
      </c>
      <c r="H321">
        <v>6</v>
      </c>
      <c r="I321" s="51">
        <v>22276</v>
      </c>
      <c r="J321" s="51">
        <f t="shared" si="37"/>
        <v>133656</v>
      </c>
      <c r="K321" s="51">
        <f t="shared" si="33"/>
        <v>44552</v>
      </c>
      <c r="L321" s="51">
        <f t="shared" si="34"/>
        <v>44552</v>
      </c>
      <c r="M321" s="51">
        <f t="shared" si="35"/>
        <v>44552</v>
      </c>
      <c r="N321" s="51">
        <f t="shared" si="36"/>
        <v>0</v>
      </c>
    </row>
    <row r="322" spans="1:18" x14ac:dyDescent="0.25">
      <c r="A322" t="s">
        <v>457</v>
      </c>
      <c r="B322" t="s">
        <v>824</v>
      </c>
      <c r="C322" t="s">
        <v>24</v>
      </c>
      <c r="D322">
        <v>5</v>
      </c>
      <c r="E322">
        <v>5</v>
      </c>
      <c r="F322">
        <v>5</v>
      </c>
      <c r="G322">
        <v>5</v>
      </c>
      <c r="H322">
        <v>20</v>
      </c>
      <c r="I322" s="51">
        <v>29500.71</v>
      </c>
      <c r="J322" s="51">
        <f t="shared" si="37"/>
        <v>590014.19999999995</v>
      </c>
      <c r="K322" s="51">
        <f t="shared" si="33"/>
        <v>147503.54999999999</v>
      </c>
      <c r="L322" s="51">
        <f t="shared" si="34"/>
        <v>147503.54999999999</v>
      </c>
      <c r="M322" s="51">
        <f t="shared" si="35"/>
        <v>147503.54999999999</v>
      </c>
      <c r="N322" s="51">
        <f t="shared" si="36"/>
        <v>147503.54999999999</v>
      </c>
    </row>
    <row r="323" spans="1:18" x14ac:dyDescent="0.25">
      <c r="A323" t="s">
        <v>457</v>
      </c>
      <c r="B323" t="s">
        <v>825</v>
      </c>
      <c r="C323" t="s">
        <v>24</v>
      </c>
      <c r="D323">
        <v>5</v>
      </c>
      <c r="E323">
        <v>5</v>
      </c>
      <c r="F323">
        <v>5</v>
      </c>
      <c r="G323">
        <v>3</v>
      </c>
      <c r="H323">
        <v>18</v>
      </c>
      <c r="I323" s="51">
        <v>52500.04</v>
      </c>
      <c r="J323" s="51">
        <f t="shared" si="37"/>
        <v>945000.72</v>
      </c>
      <c r="K323" s="51">
        <f t="shared" si="33"/>
        <v>262500.2</v>
      </c>
      <c r="L323" s="51">
        <f t="shared" si="34"/>
        <v>262500.2</v>
      </c>
      <c r="M323" s="51">
        <f t="shared" si="35"/>
        <v>262500.2</v>
      </c>
      <c r="N323" s="51">
        <f t="shared" si="36"/>
        <v>157500.12</v>
      </c>
    </row>
    <row r="324" spans="1:18" x14ac:dyDescent="0.25">
      <c r="A324" t="s">
        <v>457</v>
      </c>
      <c r="B324" t="s">
        <v>826</v>
      </c>
      <c r="C324" t="s">
        <v>24</v>
      </c>
      <c r="D324">
        <v>1</v>
      </c>
      <c r="E324">
        <v>1</v>
      </c>
      <c r="F324">
        <v>1</v>
      </c>
      <c r="G324">
        <v>1</v>
      </c>
      <c r="H324">
        <v>4</v>
      </c>
      <c r="I324" s="51">
        <v>63800</v>
      </c>
      <c r="J324" s="51">
        <f t="shared" si="37"/>
        <v>255200</v>
      </c>
      <c r="K324" s="51">
        <f t="shared" si="33"/>
        <v>63800</v>
      </c>
      <c r="L324" s="51">
        <f t="shared" si="34"/>
        <v>63800</v>
      </c>
      <c r="M324" s="51">
        <f t="shared" si="35"/>
        <v>63800</v>
      </c>
      <c r="N324" s="51">
        <f t="shared" si="36"/>
        <v>63800</v>
      </c>
    </row>
    <row r="325" spans="1:18" x14ac:dyDescent="0.25">
      <c r="A325" t="s">
        <v>457</v>
      </c>
      <c r="B325" t="s">
        <v>827</v>
      </c>
      <c r="C325" t="s">
        <v>24</v>
      </c>
      <c r="D325">
        <v>1</v>
      </c>
      <c r="E325">
        <v>1</v>
      </c>
      <c r="F325">
        <v>1</v>
      </c>
      <c r="G325">
        <v>2</v>
      </c>
      <c r="H325">
        <v>5</v>
      </c>
      <c r="I325" s="51">
        <v>75000</v>
      </c>
      <c r="J325" s="51">
        <f t="shared" si="37"/>
        <v>375000</v>
      </c>
      <c r="K325" s="51">
        <f t="shared" si="33"/>
        <v>75000</v>
      </c>
      <c r="L325" s="51">
        <f t="shared" si="34"/>
        <v>75000</v>
      </c>
      <c r="M325" s="51">
        <f t="shared" si="35"/>
        <v>75000</v>
      </c>
      <c r="N325" s="51">
        <f t="shared" si="36"/>
        <v>150000</v>
      </c>
    </row>
    <row r="326" spans="1:18" x14ac:dyDescent="0.25">
      <c r="A326" t="s">
        <v>457</v>
      </c>
      <c r="B326" t="s">
        <v>828</v>
      </c>
      <c r="C326" t="s">
        <v>24</v>
      </c>
      <c r="D326">
        <v>2</v>
      </c>
      <c r="E326">
        <v>2</v>
      </c>
      <c r="F326">
        <v>2</v>
      </c>
      <c r="G326">
        <v>1</v>
      </c>
      <c r="H326">
        <v>7</v>
      </c>
      <c r="I326" s="51">
        <v>14500</v>
      </c>
      <c r="J326" s="51">
        <f t="shared" si="37"/>
        <v>101500</v>
      </c>
      <c r="K326" s="51">
        <f t="shared" ref="K326:K389" si="39">D326*I326</f>
        <v>29000</v>
      </c>
      <c r="L326" s="51">
        <f t="shared" ref="L326:L389" si="40">I326*E326</f>
        <v>29000</v>
      </c>
      <c r="M326" s="51">
        <f t="shared" ref="M326:M389" si="41">I326*F326</f>
        <v>29000</v>
      </c>
      <c r="N326" s="51">
        <f t="shared" ref="N326:N389" si="42">I326*G326</f>
        <v>14500</v>
      </c>
    </row>
    <row r="327" spans="1:18" x14ac:dyDescent="0.25">
      <c r="A327" t="s">
        <v>457</v>
      </c>
      <c r="B327" t="s">
        <v>829</v>
      </c>
      <c r="C327" t="s">
        <v>24</v>
      </c>
      <c r="D327">
        <v>1</v>
      </c>
      <c r="E327">
        <v>1</v>
      </c>
      <c r="F327">
        <v>1</v>
      </c>
      <c r="G327">
        <v>1</v>
      </c>
      <c r="H327">
        <v>4</v>
      </c>
      <c r="I327" s="51">
        <v>14500</v>
      </c>
      <c r="J327" s="51">
        <f t="shared" ref="J327:J390" si="43">I327*H327</f>
        <v>58000</v>
      </c>
      <c r="K327" s="51">
        <f t="shared" si="39"/>
        <v>14500</v>
      </c>
      <c r="L327" s="51">
        <f t="shared" si="40"/>
        <v>14500</v>
      </c>
      <c r="M327" s="51">
        <f t="shared" si="41"/>
        <v>14500</v>
      </c>
      <c r="N327" s="51">
        <f t="shared" si="42"/>
        <v>14500</v>
      </c>
    </row>
    <row r="328" spans="1:18" x14ac:dyDescent="0.25">
      <c r="A328" t="s">
        <v>457</v>
      </c>
      <c r="B328" t="s">
        <v>830</v>
      </c>
      <c r="C328" t="s">
        <v>24</v>
      </c>
      <c r="D328">
        <v>2</v>
      </c>
      <c r="E328">
        <v>2</v>
      </c>
      <c r="F328">
        <v>2</v>
      </c>
      <c r="G328">
        <v>0</v>
      </c>
      <c r="H328">
        <v>6</v>
      </c>
      <c r="I328" s="51">
        <v>4491.53</v>
      </c>
      <c r="J328" s="51">
        <f t="shared" si="43"/>
        <v>26949.18</v>
      </c>
      <c r="K328" s="51">
        <f t="shared" si="39"/>
        <v>8983.06</v>
      </c>
      <c r="L328" s="51">
        <f t="shared" si="40"/>
        <v>8983.06</v>
      </c>
      <c r="M328" s="51">
        <f t="shared" si="41"/>
        <v>8983.06</v>
      </c>
      <c r="N328" s="51">
        <f t="shared" si="42"/>
        <v>0</v>
      </c>
    </row>
    <row r="329" spans="1:18" x14ac:dyDescent="0.25">
      <c r="A329" t="s">
        <v>457</v>
      </c>
      <c r="B329" t="s">
        <v>831</v>
      </c>
      <c r="C329" t="s">
        <v>24</v>
      </c>
      <c r="D329">
        <v>1</v>
      </c>
      <c r="E329">
        <v>1</v>
      </c>
      <c r="F329">
        <v>1</v>
      </c>
      <c r="G329">
        <v>0</v>
      </c>
      <c r="H329">
        <v>3</v>
      </c>
      <c r="I329" s="51">
        <v>14500</v>
      </c>
      <c r="J329" s="51">
        <f t="shared" si="43"/>
        <v>43500</v>
      </c>
      <c r="K329" s="51">
        <f t="shared" si="39"/>
        <v>14500</v>
      </c>
      <c r="L329" s="51">
        <f t="shared" si="40"/>
        <v>14500</v>
      </c>
      <c r="M329" s="51">
        <f t="shared" si="41"/>
        <v>14500</v>
      </c>
      <c r="N329" s="51">
        <f t="shared" si="42"/>
        <v>0</v>
      </c>
    </row>
    <row r="330" spans="1:18" x14ac:dyDescent="0.25">
      <c r="A330" t="s">
        <v>457</v>
      </c>
      <c r="B330" t="s">
        <v>832</v>
      </c>
      <c r="C330" t="s">
        <v>24</v>
      </c>
      <c r="D330">
        <v>2</v>
      </c>
      <c r="E330">
        <v>0</v>
      </c>
      <c r="F330">
        <v>0</v>
      </c>
      <c r="G330">
        <v>0</v>
      </c>
      <c r="H330">
        <v>2</v>
      </c>
      <c r="I330" s="51">
        <v>16179.31</v>
      </c>
      <c r="J330" s="51">
        <f t="shared" si="43"/>
        <v>32358.62</v>
      </c>
      <c r="K330" s="51">
        <f t="shared" si="39"/>
        <v>32358.62</v>
      </c>
      <c r="L330" s="51">
        <f t="shared" si="40"/>
        <v>0</v>
      </c>
      <c r="M330" s="51">
        <f t="shared" si="41"/>
        <v>0</v>
      </c>
      <c r="N330" s="51">
        <f t="shared" si="42"/>
        <v>0</v>
      </c>
    </row>
    <row r="331" spans="1:18" x14ac:dyDescent="0.25">
      <c r="A331" t="s">
        <v>457</v>
      </c>
      <c r="B331" t="s">
        <v>833</v>
      </c>
      <c r="C331" t="s">
        <v>24</v>
      </c>
      <c r="D331">
        <v>1</v>
      </c>
      <c r="E331">
        <v>0</v>
      </c>
      <c r="F331">
        <v>0</v>
      </c>
      <c r="G331">
        <v>0</v>
      </c>
      <c r="H331">
        <v>1</v>
      </c>
      <c r="I331" s="51">
        <v>14500</v>
      </c>
      <c r="J331" s="51">
        <f t="shared" si="43"/>
        <v>14500</v>
      </c>
      <c r="K331" s="51">
        <f t="shared" si="39"/>
        <v>14500</v>
      </c>
      <c r="L331" s="51">
        <f t="shared" si="40"/>
        <v>0</v>
      </c>
      <c r="M331" s="51">
        <f t="shared" si="41"/>
        <v>0</v>
      </c>
      <c r="N331" s="51">
        <f t="shared" si="42"/>
        <v>0</v>
      </c>
    </row>
    <row r="332" spans="1:18" x14ac:dyDescent="0.25">
      <c r="A332" t="s">
        <v>457</v>
      </c>
      <c r="B332" t="s">
        <v>834</v>
      </c>
      <c r="C332" t="s">
        <v>24</v>
      </c>
      <c r="D332">
        <v>1</v>
      </c>
      <c r="E332">
        <v>0</v>
      </c>
      <c r="F332">
        <v>0</v>
      </c>
      <c r="G332">
        <v>0</v>
      </c>
      <c r="H332">
        <v>1</v>
      </c>
      <c r="I332" s="51">
        <v>16810.34</v>
      </c>
      <c r="J332" s="51">
        <f t="shared" si="43"/>
        <v>16810.34</v>
      </c>
      <c r="K332" s="51">
        <f t="shared" si="39"/>
        <v>16810.34</v>
      </c>
      <c r="L332" s="51">
        <f t="shared" si="40"/>
        <v>0</v>
      </c>
      <c r="M332" s="51">
        <f t="shared" si="41"/>
        <v>0</v>
      </c>
      <c r="N332" s="51">
        <f t="shared" si="42"/>
        <v>0</v>
      </c>
    </row>
    <row r="333" spans="1:18" x14ac:dyDescent="0.25">
      <c r="A333" t="s">
        <v>457</v>
      </c>
      <c r="B333" t="s">
        <v>835</v>
      </c>
      <c r="C333" t="s">
        <v>24</v>
      </c>
      <c r="D333">
        <v>1</v>
      </c>
      <c r="E333">
        <v>0</v>
      </c>
      <c r="F333">
        <v>0</v>
      </c>
      <c r="G333">
        <v>0</v>
      </c>
      <c r="H333">
        <v>1</v>
      </c>
      <c r="I333" s="51">
        <v>14500</v>
      </c>
      <c r="J333" s="51">
        <f t="shared" si="43"/>
        <v>14500</v>
      </c>
      <c r="K333" s="51">
        <f t="shared" si="39"/>
        <v>14500</v>
      </c>
      <c r="L333" s="51">
        <f t="shared" si="40"/>
        <v>0</v>
      </c>
      <c r="M333" s="51">
        <f t="shared" si="41"/>
        <v>0</v>
      </c>
      <c r="N333" s="51">
        <f t="shared" si="42"/>
        <v>0</v>
      </c>
      <c r="O333" s="53"/>
      <c r="P333" s="53"/>
      <c r="Q333" s="53"/>
      <c r="R333" s="53"/>
    </row>
    <row r="334" spans="1:18" x14ac:dyDescent="0.25">
      <c r="A334" t="s">
        <v>457</v>
      </c>
      <c r="B334" t="s">
        <v>836</v>
      </c>
      <c r="C334" t="s">
        <v>24</v>
      </c>
      <c r="D334">
        <v>5</v>
      </c>
      <c r="E334">
        <v>5</v>
      </c>
      <c r="F334">
        <v>5</v>
      </c>
      <c r="G334">
        <v>5</v>
      </c>
      <c r="H334">
        <v>20</v>
      </c>
      <c r="I334" s="51">
        <v>35000</v>
      </c>
      <c r="J334" s="51">
        <f t="shared" si="43"/>
        <v>700000</v>
      </c>
      <c r="K334" s="51">
        <f t="shared" si="39"/>
        <v>175000</v>
      </c>
      <c r="L334" s="51">
        <f t="shared" si="40"/>
        <v>175000</v>
      </c>
      <c r="M334" s="51">
        <f t="shared" si="41"/>
        <v>175000</v>
      </c>
      <c r="N334" s="51">
        <f t="shared" si="42"/>
        <v>175000</v>
      </c>
    </row>
    <row r="335" spans="1:18" x14ac:dyDescent="0.25">
      <c r="A335" t="s">
        <v>457</v>
      </c>
      <c r="B335" t="s">
        <v>837</v>
      </c>
      <c r="C335" t="s">
        <v>24</v>
      </c>
      <c r="D335">
        <v>2</v>
      </c>
      <c r="E335">
        <v>0</v>
      </c>
      <c r="F335">
        <v>0</v>
      </c>
      <c r="G335">
        <v>0</v>
      </c>
      <c r="H335">
        <v>2</v>
      </c>
      <c r="I335" s="51">
        <v>25000</v>
      </c>
      <c r="J335" s="51">
        <f t="shared" si="43"/>
        <v>50000</v>
      </c>
      <c r="K335" s="51">
        <f t="shared" si="39"/>
        <v>50000</v>
      </c>
      <c r="L335" s="51">
        <f t="shared" si="40"/>
        <v>0</v>
      </c>
      <c r="M335" s="51">
        <f t="shared" si="41"/>
        <v>0</v>
      </c>
      <c r="N335" s="51">
        <f t="shared" si="42"/>
        <v>0</v>
      </c>
    </row>
    <row r="336" spans="1:18" x14ac:dyDescent="0.25">
      <c r="A336" t="s">
        <v>457</v>
      </c>
      <c r="B336" t="s">
        <v>838</v>
      </c>
      <c r="C336" t="s">
        <v>24</v>
      </c>
      <c r="D336">
        <v>2</v>
      </c>
      <c r="E336">
        <v>0</v>
      </c>
      <c r="F336">
        <v>0</v>
      </c>
      <c r="G336">
        <v>0</v>
      </c>
      <c r="H336">
        <v>2</v>
      </c>
      <c r="I336" s="51">
        <v>32000</v>
      </c>
      <c r="J336" s="51">
        <f t="shared" si="43"/>
        <v>64000</v>
      </c>
      <c r="K336" s="51">
        <f t="shared" si="39"/>
        <v>64000</v>
      </c>
      <c r="L336" s="51">
        <f t="shared" si="40"/>
        <v>0</v>
      </c>
      <c r="M336" s="51">
        <f t="shared" si="41"/>
        <v>0</v>
      </c>
      <c r="N336" s="51">
        <f t="shared" si="42"/>
        <v>0</v>
      </c>
    </row>
    <row r="337" spans="1:18" x14ac:dyDescent="0.25">
      <c r="A337" t="s">
        <v>457</v>
      </c>
      <c r="B337" t="s">
        <v>839</v>
      </c>
      <c r="C337" t="s">
        <v>24</v>
      </c>
      <c r="D337">
        <v>38</v>
      </c>
      <c r="E337">
        <v>38</v>
      </c>
      <c r="F337">
        <v>38</v>
      </c>
      <c r="G337">
        <v>36</v>
      </c>
      <c r="H337">
        <v>150</v>
      </c>
      <c r="I337" s="51">
        <v>635.59</v>
      </c>
      <c r="J337" s="51">
        <f t="shared" si="43"/>
        <v>95338.5</v>
      </c>
      <c r="K337" s="51">
        <f t="shared" si="39"/>
        <v>24152.420000000002</v>
      </c>
      <c r="L337" s="51">
        <f t="shared" si="40"/>
        <v>24152.420000000002</v>
      </c>
      <c r="M337" s="51">
        <f t="shared" si="41"/>
        <v>24152.420000000002</v>
      </c>
      <c r="N337" s="51">
        <f t="shared" si="42"/>
        <v>22881.24</v>
      </c>
    </row>
    <row r="338" spans="1:18" x14ac:dyDescent="0.25">
      <c r="A338" t="s">
        <v>457</v>
      </c>
      <c r="B338" t="s">
        <v>840</v>
      </c>
      <c r="C338" t="s">
        <v>24</v>
      </c>
      <c r="D338">
        <v>98</v>
      </c>
      <c r="E338">
        <v>98</v>
      </c>
      <c r="F338">
        <v>98</v>
      </c>
      <c r="G338">
        <v>96</v>
      </c>
      <c r="H338">
        <v>390</v>
      </c>
      <c r="I338" s="51">
        <v>4</v>
      </c>
      <c r="J338" s="51">
        <f t="shared" si="43"/>
        <v>1560</v>
      </c>
      <c r="K338" s="51">
        <f t="shared" si="39"/>
        <v>392</v>
      </c>
      <c r="L338" s="51">
        <f t="shared" si="40"/>
        <v>392</v>
      </c>
      <c r="M338" s="51">
        <f t="shared" si="41"/>
        <v>392</v>
      </c>
      <c r="N338" s="51">
        <f t="shared" si="42"/>
        <v>384</v>
      </c>
    </row>
    <row r="339" spans="1:18" x14ac:dyDescent="0.25">
      <c r="A339" s="59" t="s">
        <v>457</v>
      </c>
      <c r="B339" s="59" t="s">
        <v>841</v>
      </c>
      <c r="C339" s="59" t="s">
        <v>24</v>
      </c>
      <c r="D339" s="59">
        <v>1</v>
      </c>
      <c r="E339" s="59">
        <v>0</v>
      </c>
      <c r="F339" s="59">
        <v>0</v>
      </c>
      <c r="G339" s="59">
        <v>0</v>
      </c>
      <c r="H339" s="59">
        <v>1</v>
      </c>
      <c r="I339" s="60">
        <v>85000</v>
      </c>
      <c r="J339" s="60">
        <f t="shared" si="43"/>
        <v>85000</v>
      </c>
      <c r="K339" s="60">
        <f t="shared" si="39"/>
        <v>85000</v>
      </c>
      <c r="L339" s="60">
        <f t="shared" si="40"/>
        <v>0</v>
      </c>
      <c r="M339" s="60">
        <f t="shared" si="41"/>
        <v>0</v>
      </c>
      <c r="N339" s="60">
        <f t="shared" si="42"/>
        <v>0</v>
      </c>
      <c r="O339" s="61">
        <f>SUM(K291:K339)</f>
        <v>1320142.1299999999</v>
      </c>
      <c r="P339" s="61">
        <f t="shared" ref="P339:R339" si="44">SUM(L291:L339)</f>
        <v>1041573.7300000001</v>
      </c>
      <c r="Q339" s="61">
        <f t="shared" si="44"/>
        <v>1041680.07</v>
      </c>
      <c r="R339" s="61">
        <f t="shared" si="44"/>
        <v>905033.33</v>
      </c>
    </row>
    <row r="340" spans="1:18" x14ac:dyDescent="0.25">
      <c r="A340" t="s">
        <v>403</v>
      </c>
      <c r="B340" t="s">
        <v>405</v>
      </c>
      <c r="C340" t="s">
        <v>24</v>
      </c>
      <c r="D340">
        <v>1</v>
      </c>
      <c r="E340">
        <v>0</v>
      </c>
      <c r="F340">
        <v>1</v>
      </c>
      <c r="G340">
        <v>0</v>
      </c>
      <c r="H340">
        <v>2</v>
      </c>
      <c r="I340" s="51">
        <v>20000</v>
      </c>
      <c r="J340" s="51">
        <f t="shared" si="43"/>
        <v>40000</v>
      </c>
      <c r="K340" s="51">
        <f t="shared" si="39"/>
        <v>20000</v>
      </c>
      <c r="L340" s="51">
        <f t="shared" si="40"/>
        <v>0</v>
      </c>
      <c r="M340" s="51">
        <f t="shared" si="41"/>
        <v>20000</v>
      </c>
      <c r="N340" s="51">
        <f t="shared" si="42"/>
        <v>0</v>
      </c>
    </row>
    <row r="341" spans="1:18" x14ac:dyDescent="0.25">
      <c r="A341" t="s">
        <v>403</v>
      </c>
      <c r="B341" t="s">
        <v>407</v>
      </c>
      <c r="C341" t="s">
        <v>24</v>
      </c>
      <c r="D341">
        <v>0</v>
      </c>
      <c r="E341">
        <v>0</v>
      </c>
      <c r="F341">
        <v>0</v>
      </c>
      <c r="G341">
        <v>1</v>
      </c>
      <c r="H341">
        <v>1</v>
      </c>
      <c r="I341" s="51">
        <v>400000</v>
      </c>
      <c r="J341" s="51">
        <f t="shared" si="43"/>
        <v>400000</v>
      </c>
      <c r="K341" s="51">
        <f t="shared" si="39"/>
        <v>0</v>
      </c>
      <c r="L341" s="51">
        <f t="shared" si="40"/>
        <v>0</v>
      </c>
      <c r="M341" s="51">
        <f t="shared" si="41"/>
        <v>0</v>
      </c>
      <c r="N341" s="51">
        <f t="shared" si="42"/>
        <v>400000</v>
      </c>
    </row>
    <row r="342" spans="1:18" x14ac:dyDescent="0.25">
      <c r="A342" t="s">
        <v>403</v>
      </c>
      <c r="B342" t="s">
        <v>409</v>
      </c>
      <c r="C342" t="s">
        <v>24</v>
      </c>
      <c r="D342">
        <v>1</v>
      </c>
      <c r="E342">
        <v>1</v>
      </c>
      <c r="F342">
        <v>1</v>
      </c>
      <c r="G342">
        <v>2</v>
      </c>
      <c r="H342">
        <v>5</v>
      </c>
      <c r="I342" s="51">
        <v>10</v>
      </c>
      <c r="J342" s="51">
        <f t="shared" si="43"/>
        <v>50</v>
      </c>
      <c r="K342" s="51">
        <f t="shared" si="39"/>
        <v>10</v>
      </c>
      <c r="L342" s="51">
        <f t="shared" si="40"/>
        <v>10</v>
      </c>
      <c r="M342" s="51">
        <f t="shared" si="41"/>
        <v>10</v>
      </c>
      <c r="N342" s="51">
        <f t="shared" si="42"/>
        <v>20</v>
      </c>
    </row>
    <row r="343" spans="1:18" x14ac:dyDescent="0.25">
      <c r="A343" t="s">
        <v>403</v>
      </c>
      <c r="B343" t="s">
        <v>1131</v>
      </c>
      <c r="C343" t="s">
        <v>1132</v>
      </c>
      <c r="D343">
        <v>2</v>
      </c>
      <c r="E343">
        <v>6</v>
      </c>
      <c r="F343">
        <v>6</v>
      </c>
      <c r="G343">
        <v>6</v>
      </c>
      <c r="H343">
        <v>20</v>
      </c>
      <c r="I343" s="51">
        <v>20000</v>
      </c>
      <c r="J343" s="51">
        <f t="shared" si="43"/>
        <v>400000</v>
      </c>
      <c r="K343" s="51">
        <f t="shared" si="39"/>
        <v>40000</v>
      </c>
      <c r="L343" s="51">
        <f t="shared" si="40"/>
        <v>120000</v>
      </c>
      <c r="M343" s="51">
        <f t="shared" si="41"/>
        <v>120000</v>
      </c>
      <c r="N343" s="51">
        <f t="shared" si="42"/>
        <v>120000</v>
      </c>
    </row>
    <row r="344" spans="1:18" x14ac:dyDescent="0.25">
      <c r="A344" t="s">
        <v>403</v>
      </c>
      <c r="B344" t="s">
        <v>1133</v>
      </c>
      <c r="C344" t="s">
        <v>1132</v>
      </c>
      <c r="D344">
        <v>2</v>
      </c>
      <c r="E344">
        <v>3</v>
      </c>
      <c r="F344">
        <v>3</v>
      </c>
      <c r="G344">
        <v>3</v>
      </c>
      <c r="H344">
        <v>11</v>
      </c>
      <c r="I344" s="51">
        <v>400000</v>
      </c>
      <c r="J344" s="51">
        <f t="shared" si="43"/>
        <v>4400000</v>
      </c>
      <c r="K344" s="51">
        <f t="shared" si="39"/>
        <v>800000</v>
      </c>
      <c r="L344" s="51">
        <f t="shared" si="40"/>
        <v>1200000</v>
      </c>
      <c r="M344" s="51">
        <f t="shared" si="41"/>
        <v>1200000</v>
      </c>
      <c r="N344" s="51">
        <f t="shared" si="42"/>
        <v>1200000</v>
      </c>
    </row>
    <row r="345" spans="1:18" x14ac:dyDescent="0.25">
      <c r="A345" s="59" t="s">
        <v>403</v>
      </c>
      <c r="B345" s="59" t="s">
        <v>1134</v>
      </c>
      <c r="C345" s="59" t="s">
        <v>1132</v>
      </c>
      <c r="D345" s="59">
        <v>5</v>
      </c>
      <c r="E345" s="59">
        <v>15</v>
      </c>
      <c r="F345" s="59">
        <v>15</v>
      </c>
      <c r="G345" s="59">
        <v>15</v>
      </c>
      <c r="H345" s="59">
        <v>50</v>
      </c>
      <c r="I345" s="60">
        <v>2000</v>
      </c>
      <c r="J345" s="60">
        <f t="shared" si="43"/>
        <v>100000</v>
      </c>
      <c r="K345" s="60">
        <f t="shared" si="39"/>
        <v>10000</v>
      </c>
      <c r="L345" s="60">
        <f t="shared" si="40"/>
        <v>30000</v>
      </c>
      <c r="M345" s="60">
        <f t="shared" si="41"/>
        <v>30000</v>
      </c>
      <c r="N345" s="60">
        <f t="shared" si="42"/>
        <v>30000</v>
      </c>
      <c r="O345" s="61">
        <f>SUM(K340:K345)</f>
        <v>870010</v>
      </c>
      <c r="P345" s="61">
        <f t="shared" ref="P345:R345" si="45">SUM(L340:L345)</f>
        <v>1350010</v>
      </c>
      <c r="Q345" s="61">
        <f t="shared" si="45"/>
        <v>1370010</v>
      </c>
      <c r="R345" s="61">
        <f t="shared" si="45"/>
        <v>1750020</v>
      </c>
    </row>
    <row r="346" spans="1:18" x14ac:dyDescent="0.25">
      <c r="A346" t="s">
        <v>435</v>
      </c>
      <c r="B346" t="s">
        <v>437</v>
      </c>
      <c r="C346" t="s">
        <v>24</v>
      </c>
      <c r="D346">
        <v>1</v>
      </c>
      <c r="E346">
        <v>1</v>
      </c>
      <c r="F346">
        <v>1</v>
      </c>
      <c r="G346">
        <v>1</v>
      </c>
      <c r="H346">
        <v>4</v>
      </c>
      <c r="I346" s="51">
        <v>2320</v>
      </c>
      <c r="J346" s="51">
        <f t="shared" si="43"/>
        <v>9280</v>
      </c>
      <c r="K346" s="51">
        <f t="shared" si="39"/>
        <v>2320</v>
      </c>
      <c r="L346" s="51">
        <f t="shared" si="40"/>
        <v>2320</v>
      </c>
      <c r="M346" s="51">
        <f t="shared" si="41"/>
        <v>2320</v>
      </c>
      <c r="N346" s="51">
        <f t="shared" si="42"/>
        <v>2320</v>
      </c>
    </row>
    <row r="347" spans="1:18" x14ac:dyDescent="0.25">
      <c r="A347" t="s">
        <v>435</v>
      </c>
      <c r="B347" t="s">
        <v>1150</v>
      </c>
      <c r="C347" t="s">
        <v>24</v>
      </c>
      <c r="D347">
        <v>25</v>
      </c>
      <c r="E347">
        <v>25</v>
      </c>
      <c r="F347">
        <v>25</v>
      </c>
      <c r="G347">
        <v>25</v>
      </c>
      <c r="H347">
        <v>100</v>
      </c>
      <c r="I347" s="51">
        <v>1500</v>
      </c>
      <c r="J347" s="51">
        <f t="shared" si="43"/>
        <v>150000</v>
      </c>
      <c r="K347" s="51">
        <f t="shared" si="39"/>
        <v>37500</v>
      </c>
      <c r="L347" s="51">
        <f t="shared" si="40"/>
        <v>37500</v>
      </c>
      <c r="M347" s="51">
        <f t="shared" si="41"/>
        <v>37500</v>
      </c>
      <c r="N347" s="51">
        <f t="shared" si="42"/>
        <v>37500</v>
      </c>
    </row>
    <row r="348" spans="1:18" x14ac:dyDescent="0.25">
      <c r="A348" t="s">
        <v>435</v>
      </c>
      <c r="B348" t="s">
        <v>1151</v>
      </c>
      <c r="C348" t="s">
        <v>24</v>
      </c>
      <c r="D348">
        <v>15</v>
      </c>
      <c r="E348">
        <v>15</v>
      </c>
      <c r="F348">
        <v>15</v>
      </c>
      <c r="G348">
        <v>15</v>
      </c>
      <c r="H348">
        <v>60</v>
      </c>
      <c r="I348" s="51">
        <v>1500</v>
      </c>
      <c r="J348" s="51">
        <f t="shared" si="43"/>
        <v>90000</v>
      </c>
      <c r="K348" s="51">
        <f t="shared" si="39"/>
        <v>22500</v>
      </c>
      <c r="L348" s="51">
        <f t="shared" si="40"/>
        <v>22500</v>
      </c>
      <c r="M348" s="51">
        <f t="shared" si="41"/>
        <v>22500</v>
      </c>
      <c r="N348" s="51">
        <f t="shared" si="42"/>
        <v>22500</v>
      </c>
    </row>
    <row r="349" spans="1:18" x14ac:dyDescent="0.25">
      <c r="A349" t="s">
        <v>435</v>
      </c>
      <c r="B349" t="s">
        <v>1180</v>
      </c>
      <c r="C349" t="s">
        <v>24</v>
      </c>
      <c r="D349">
        <v>0</v>
      </c>
      <c r="E349">
        <v>1</v>
      </c>
      <c r="F349">
        <v>0</v>
      </c>
      <c r="G349">
        <v>0</v>
      </c>
      <c r="H349">
        <v>1</v>
      </c>
      <c r="I349" s="51">
        <v>200000</v>
      </c>
      <c r="J349" s="51">
        <f t="shared" si="43"/>
        <v>200000</v>
      </c>
      <c r="K349" s="51">
        <f t="shared" si="39"/>
        <v>0</v>
      </c>
      <c r="L349" s="51">
        <f t="shared" si="40"/>
        <v>200000</v>
      </c>
      <c r="M349" s="51">
        <f t="shared" si="41"/>
        <v>0</v>
      </c>
      <c r="N349" s="51">
        <f t="shared" si="42"/>
        <v>0</v>
      </c>
    </row>
    <row r="350" spans="1:18" x14ac:dyDescent="0.25">
      <c r="A350" t="s">
        <v>435</v>
      </c>
      <c r="B350" t="s">
        <v>1181</v>
      </c>
      <c r="C350" t="s">
        <v>24</v>
      </c>
      <c r="D350">
        <v>100</v>
      </c>
      <c r="E350">
        <v>100</v>
      </c>
      <c r="F350">
        <v>100</v>
      </c>
      <c r="G350">
        <v>100</v>
      </c>
      <c r="H350">
        <v>400</v>
      </c>
      <c r="I350" s="51">
        <v>45000</v>
      </c>
      <c r="J350" s="51">
        <f t="shared" si="43"/>
        <v>18000000</v>
      </c>
      <c r="K350" s="51">
        <f t="shared" si="39"/>
        <v>4500000</v>
      </c>
      <c r="L350" s="51">
        <f t="shared" si="40"/>
        <v>4500000</v>
      </c>
      <c r="M350" s="51">
        <f t="shared" si="41"/>
        <v>4500000</v>
      </c>
      <c r="N350" s="51">
        <f t="shared" si="42"/>
        <v>4500000</v>
      </c>
    </row>
    <row r="351" spans="1:18" x14ac:dyDescent="0.25">
      <c r="A351" t="s">
        <v>435</v>
      </c>
      <c r="B351" t="s">
        <v>1182</v>
      </c>
      <c r="C351" t="s">
        <v>24</v>
      </c>
      <c r="D351">
        <v>0</v>
      </c>
      <c r="E351">
        <v>25</v>
      </c>
      <c r="F351">
        <v>0</v>
      </c>
      <c r="G351">
        <v>0</v>
      </c>
      <c r="H351">
        <v>25</v>
      </c>
      <c r="I351" s="51">
        <v>45000</v>
      </c>
      <c r="J351" s="51">
        <f t="shared" si="43"/>
        <v>1125000</v>
      </c>
      <c r="K351" s="51">
        <f t="shared" si="39"/>
        <v>0</v>
      </c>
      <c r="L351" s="51">
        <f t="shared" si="40"/>
        <v>1125000</v>
      </c>
      <c r="M351" s="51">
        <f t="shared" si="41"/>
        <v>0</v>
      </c>
      <c r="N351" s="51">
        <f t="shared" si="42"/>
        <v>0</v>
      </c>
    </row>
    <row r="352" spans="1:18" x14ac:dyDescent="0.25">
      <c r="A352" t="s">
        <v>435</v>
      </c>
      <c r="B352" t="s">
        <v>1183</v>
      </c>
      <c r="C352" t="s">
        <v>24</v>
      </c>
      <c r="D352">
        <v>5</v>
      </c>
      <c r="E352">
        <v>5</v>
      </c>
      <c r="F352">
        <v>5</v>
      </c>
      <c r="G352">
        <v>0</v>
      </c>
      <c r="H352">
        <v>15</v>
      </c>
      <c r="I352" s="51">
        <v>50000</v>
      </c>
      <c r="J352" s="51">
        <f t="shared" si="43"/>
        <v>750000</v>
      </c>
      <c r="K352" s="51">
        <f t="shared" si="39"/>
        <v>250000</v>
      </c>
      <c r="L352" s="51">
        <f t="shared" si="40"/>
        <v>250000</v>
      </c>
      <c r="M352" s="51">
        <f t="shared" si="41"/>
        <v>250000</v>
      </c>
      <c r="N352" s="51">
        <f t="shared" si="42"/>
        <v>0</v>
      </c>
    </row>
    <row r="353" spans="1:18" x14ac:dyDescent="0.25">
      <c r="A353" t="s">
        <v>435</v>
      </c>
      <c r="B353" t="s">
        <v>1184</v>
      </c>
      <c r="C353" t="s">
        <v>24</v>
      </c>
      <c r="D353">
        <v>6</v>
      </c>
      <c r="E353">
        <v>0</v>
      </c>
      <c r="F353">
        <v>0</v>
      </c>
      <c r="G353">
        <v>0</v>
      </c>
      <c r="H353">
        <v>6</v>
      </c>
      <c r="I353" s="51">
        <v>60000</v>
      </c>
      <c r="J353" s="51">
        <f t="shared" si="43"/>
        <v>360000</v>
      </c>
      <c r="K353" s="51">
        <f t="shared" si="39"/>
        <v>360000</v>
      </c>
      <c r="L353" s="51">
        <f t="shared" si="40"/>
        <v>0</v>
      </c>
      <c r="M353" s="51">
        <f t="shared" si="41"/>
        <v>0</v>
      </c>
      <c r="N353" s="51">
        <f t="shared" si="42"/>
        <v>0</v>
      </c>
    </row>
    <row r="354" spans="1:18" x14ac:dyDescent="0.25">
      <c r="A354" t="s">
        <v>435</v>
      </c>
      <c r="B354" t="s">
        <v>1185</v>
      </c>
      <c r="C354" t="s">
        <v>24</v>
      </c>
      <c r="D354">
        <v>50</v>
      </c>
      <c r="E354">
        <v>50</v>
      </c>
      <c r="F354">
        <v>50</v>
      </c>
      <c r="G354">
        <v>25</v>
      </c>
      <c r="H354">
        <v>175</v>
      </c>
      <c r="I354" s="51">
        <v>40000</v>
      </c>
      <c r="J354" s="51">
        <f t="shared" si="43"/>
        <v>7000000</v>
      </c>
      <c r="K354" s="51">
        <f t="shared" si="39"/>
        <v>2000000</v>
      </c>
      <c r="L354" s="51">
        <f t="shared" si="40"/>
        <v>2000000</v>
      </c>
      <c r="M354" s="51">
        <f t="shared" si="41"/>
        <v>2000000</v>
      </c>
      <c r="N354" s="51">
        <f t="shared" si="42"/>
        <v>1000000</v>
      </c>
    </row>
    <row r="355" spans="1:18" x14ac:dyDescent="0.25">
      <c r="A355" t="s">
        <v>435</v>
      </c>
      <c r="B355" t="s">
        <v>1186</v>
      </c>
      <c r="C355" t="s">
        <v>24</v>
      </c>
      <c r="D355">
        <v>4</v>
      </c>
      <c r="E355">
        <v>2</v>
      </c>
      <c r="F355">
        <v>4</v>
      </c>
      <c r="G355">
        <v>0</v>
      </c>
      <c r="H355">
        <v>10</v>
      </c>
      <c r="I355" s="51">
        <v>56835</v>
      </c>
      <c r="J355" s="51">
        <f t="shared" si="43"/>
        <v>568350</v>
      </c>
      <c r="K355" s="51">
        <f t="shared" si="39"/>
        <v>227340</v>
      </c>
      <c r="L355" s="51">
        <f t="shared" si="40"/>
        <v>113670</v>
      </c>
      <c r="M355" s="51">
        <f t="shared" si="41"/>
        <v>227340</v>
      </c>
      <c r="N355" s="51">
        <f t="shared" si="42"/>
        <v>0</v>
      </c>
    </row>
    <row r="356" spans="1:18" x14ac:dyDescent="0.25">
      <c r="A356" t="s">
        <v>435</v>
      </c>
      <c r="B356" t="s">
        <v>1187</v>
      </c>
      <c r="C356" t="s">
        <v>24</v>
      </c>
      <c r="D356">
        <v>3</v>
      </c>
      <c r="E356">
        <v>2</v>
      </c>
      <c r="F356">
        <v>0</v>
      </c>
      <c r="G356">
        <v>0</v>
      </c>
      <c r="H356">
        <v>5</v>
      </c>
      <c r="I356" s="51">
        <v>40000</v>
      </c>
      <c r="J356" s="51">
        <f t="shared" si="43"/>
        <v>200000</v>
      </c>
      <c r="K356" s="51">
        <f t="shared" si="39"/>
        <v>120000</v>
      </c>
      <c r="L356" s="51">
        <f t="shared" si="40"/>
        <v>80000</v>
      </c>
      <c r="M356" s="51">
        <f t="shared" si="41"/>
        <v>0</v>
      </c>
      <c r="N356" s="51">
        <f t="shared" si="42"/>
        <v>0</v>
      </c>
      <c r="O356" s="53"/>
      <c r="P356" s="53"/>
      <c r="Q356" s="53"/>
      <c r="R356" s="53"/>
    </row>
    <row r="357" spans="1:18" x14ac:dyDescent="0.25">
      <c r="A357" t="s">
        <v>435</v>
      </c>
      <c r="B357" t="s">
        <v>1188</v>
      </c>
      <c r="C357" t="s">
        <v>24</v>
      </c>
      <c r="D357">
        <v>5</v>
      </c>
      <c r="E357">
        <v>10</v>
      </c>
      <c r="F357">
        <v>0</v>
      </c>
      <c r="G357">
        <v>0</v>
      </c>
      <c r="H357">
        <v>15</v>
      </c>
      <c r="I357" s="51">
        <v>1000</v>
      </c>
      <c r="J357" s="51">
        <f t="shared" si="43"/>
        <v>15000</v>
      </c>
      <c r="K357" s="51">
        <f t="shared" si="39"/>
        <v>5000</v>
      </c>
      <c r="L357" s="51">
        <f t="shared" si="40"/>
        <v>10000</v>
      </c>
      <c r="M357" s="51">
        <f t="shared" si="41"/>
        <v>0</v>
      </c>
      <c r="N357" s="51">
        <f t="shared" si="42"/>
        <v>0</v>
      </c>
    </row>
    <row r="358" spans="1:18" x14ac:dyDescent="0.25">
      <c r="A358" t="s">
        <v>435</v>
      </c>
      <c r="B358" t="s">
        <v>1189</v>
      </c>
      <c r="C358" t="s">
        <v>24</v>
      </c>
      <c r="D358">
        <v>1</v>
      </c>
      <c r="E358">
        <v>9</v>
      </c>
      <c r="F358">
        <v>0</v>
      </c>
      <c r="G358">
        <v>0</v>
      </c>
      <c r="H358">
        <v>10</v>
      </c>
      <c r="I358" s="51">
        <v>3000</v>
      </c>
      <c r="J358" s="51">
        <f t="shared" si="43"/>
        <v>30000</v>
      </c>
      <c r="K358" s="51">
        <f t="shared" si="39"/>
        <v>3000</v>
      </c>
      <c r="L358" s="51">
        <f t="shared" si="40"/>
        <v>27000</v>
      </c>
      <c r="M358" s="51">
        <f t="shared" si="41"/>
        <v>0</v>
      </c>
      <c r="N358" s="51">
        <f t="shared" si="42"/>
        <v>0</v>
      </c>
    </row>
    <row r="359" spans="1:18" x14ac:dyDescent="0.25">
      <c r="A359" t="s">
        <v>435</v>
      </c>
      <c r="B359" t="s">
        <v>1190</v>
      </c>
      <c r="C359" t="s">
        <v>24</v>
      </c>
      <c r="D359">
        <v>0</v>
      </c>
      <c r="E359">
        <v>50</v>
      </c>
      <c r="F359">
        <v>50</v>
      </c>
      <c r="G359">
        <v>0</v>
      </c>
      <c r="H359">
        <v>100</v>
      </c>
      <c r="I359" s="51">
        <v>1800</v>
      </c>
      <c r="J359" s="51">
        <f t="shared" si="43"/>
        <v>180000</v>
      </c>
      <c r="K359" s="51">
        <f t="shared" si="39"/>
        <v>0</v>
      </c>
      <c r="L359" s="51">
        <f t="shared" si="40"/>
        <v>90000</v>
      </c>
      <c r="M359" s="51">
        <f t="shared" si="41"/>
        <v>90000</v>
      </c>
      <c r="N359" s="51">
        <f t="shared" si="42"/>
        <v>0</v>
      </c>
    </row>
    <row r="360" spans="1:18" x14ac:dyDescent="0.25">
      <c r="A360" t="s">
        <v>435</v>
      </c>
      <c r="B360" t="s">
        <v>1191</v>
      </c>
      <c r="C360" t="s">
        <v>24</v>
      </c>
      <c r="D360">
        <v>0</v>
      </c>
      <c r="E360">
        <v>10</v>
      </c>
      <c r="F360">
        <v>0</v>
      </c>
      <c r="G360">
        <v>0</v>
      </c>
      <c r="H360">
        <v>10</v>
      </c>
      <c r="I360" s="51">
        <v>9000</v>
      </c>
      <c r="J360" s="51">
        <f t="shared" si="43"/>
        <v>90000</v>
      </c>
      <c r="K360" s="51">
        <f t="shared" si="39"/>
        <v>0</v>
      </c>
      <c r="L360" s="51">
        <f t="shared" si="40"/>
        <v>90000</v>
      </c>
      <c r="M360" s="51">
        <f t="shared" si="41"/>
        <v>0</v>
      </c>
      <c r="N360" s="51">
        <f t="shared" si="42"/>
        <v>0</v>
      </c>
    </row>
    <row r="361" spans="1:18" x14ac:dyDescent="0.25">
      <c r="A361" t="s">
        <v>435</v>
      </c>
      <c r="B361" t="s">
        <v>1192</v>
      </c>
      <c r="C361" t="s">
        <v>24</v>
      </c>
      <c r="D361">
        <v>50</v>
      </c>
      <c r="E361">
        <v>50</v>
      </c>
      <c r="F361">
        <v>50</v>
      </c>
      <c r="G361">
        <v>25</v>
      </c>
      <c r="H361">
        <v>175</v>
      </c>
      <c r="I361" s="51">
        <v>4500</v>
      </c>
      <c r="J361" s="51">
        <f t="shared" si="43"/>
        <v>787500</v>
      </c>
      <c r="K361" s="51">
        <f t="shared" si="39"/>
        <v>225000</v>
      </c>
      <c r="L361" s="51">
        <f t="shared" si="40"/>
        <v>225000</v>
      </c>
      <c r="M361" s="51">
        <f t="shared" si="41"/>
        <v>225000</v>
      </c>
      <c r="N361" s="51">
        <f t="shared" si="42"/>
        <v>112500</v>
      </c>
    </row>
    <row r="362" spans="1:18" x14ac:dyDescent="0.25">
      <c r="A362" s="59" t="s">
        <v>435</v>
      </c>
      <c r="B362" s="59" t="s">
        <v>1193</v>
      </c>
      <c r="C362" s="59" t="s">
        <v>24</v>
      </c>
      <c r="D362" s="59">
        <v>0</v>
      </c>
      <c r="E362" s="59">
        <v>2</v>
      </c>
      <c r="F362" s="59">
        <v>0</v>
      </c>
      <c r="G362" s="59">
        <v>0</v>
      </c>
      <c r="H362" s="59">
        <v>2</v>
      </c>
      <c r="I362" s="60">
        <v>300000</v>
      </c>
      <c r="J362" s="60">
        <f t="shared" si="43"/>
        <v>600000</v>
      </c>
      <c r="K362" s="60">
        <f t="shared" si="39"/>
        <v>0</v>
      </c>
      <c r="L362" s="60">
        <f t="shared" si="40"/>
        <v>600000</v>
      </c>
      <c r="M362" s="60">
        <f t="shared" si="41"/>
        <v>0</v>
      </c>
      <c r="N362" s="60">
        <f t="shared" si="42"/>
        <v>0</v>
      </c>
      <c r="O362" s="61">
        <f>SUM(K346:K362)</f>
        <v>7752660</v>
      </c>
      <c r="P362" s="61">
        <f t="shared" ref="P362:R362" si="46">SUM(L346:L362)</f>
        <v>9372990</v>
      </c>
      <c r="Q362" s="61">
        <f t="shared" si="46"/>
        <v>7354660</v>
      </c>
      <c r="R362" s="61">
        <f t="shared" si="46"/>
        <v>5674820</v>
      </c>
    </row>
    <row r="363" spans="1:18" x14ac:dyDescent="0.25">
      <c r="A363" t="s">
        <v>566</v>
      </c>
      <c r="B363" t="s">
        <v>1135</v>
      </c>
      <c r="C363" t="s">
        <v>1132</v>
      </c>
      <c r="D363">
        <v>0</v>
      </c>
      <c r="E363">
        <v>1</v>
      </c>
      <c r="F363">
        <v>3</v>
      </c>
      <c r="G363">
        <v>3</v>
      </c>
      <c r="H363">
        <v>7</v>
      </c>
      <c r="I363" s="51">
        <v>50000</v>
      </c>
      <c r="J363" s="51">
        <f t="shared" si="43"/>
        <v>350000</v>
      </c>
      <c r="K363" s="51">
        <f t="shared" si="39"/>
        <v>0</v>
      </c>
      <c r="L363" s="51">
        <f t="shared" si="40"/>
        <v>50000</v>
      </c>
      <c r="M363" s="51">
        <f t="shared" si="41"/>
        <v>150000</v>
      </c>
      <c r="N363" s="51">
        <f t="shared" si="42"/>
        <v>150000</v>
      </c>
    </row>
    <row r="364" spans="1:18" x14ac:dyDescent="0.25">
      <c r="A364" t="s">
        <v>566</v>
      </c>
      <c r="B364" t="s">
        <v>1136</v>
      </c>
      <c r="C364" t="s">
        <v>1132</v>
      </c>
      <c r="D364">
        <v>2</v>
      </c>
      <c r="E364">
        <v>6</v>
      </c>
      <c r="F364">
        <v>6</v>
      </c>
      <c r="G364">
        <v>6</v>
      </c>
      <c r="H364">
        <v>20</v>
      </c>
      <c r="I364" s="51">
        <v>2000</v>
      </c>
      <c r="J364" s="51">
        <f t="shared" si="43"/>
        <v>40000</v>
      </c>
      <c r="K364" s="51">
        <f t="shared" si="39"/>
        <v>4000</v>
      </c>
      <c r="L364" s="51">
        <f t="shared" si="40"/>
        <v>12000</v>
      </c>
      <c r="M364" s="51">
        <f t="shared" si="41"/>
        <v>12000</v>
      </c>
      <c r="N364" s="51">
        <f t="shared" si="42"/>
        <v>12000</v>
      </c>
    </row>
    <row r="365" spans="1:18" x14ac:dyDescent="0.25">
      <c r="A365" t="s">
        <v>566</v>
      </c>
      <c r="B365" t="s">
        <v>1137</v>
      </c>
      <c r="C365" t="s">
        <v>24</v>
      </c>
      <c r="D365">
        <v>44</v>
      </c>
      <c r="E365">
        <v>44</v>
      </c>
      <c r="F365">
        <v>44</v>
      </c>
      <c r="G365">
        <v>43</v>
      </c>
      <c r="H365">
        <v>175</v>
      </c>
      <c r="I365" s="51">
        <v>5000</v>
      </c>
      <c r="J365" s="51">
        <f t="shared" si="43"/>
        <v>875000</v>
      </c>
      <c r="K365" s="51">
        <f t="shared" si="39"/>
        <v>220000</v>
      </c>
      <c r="L365" s="51">
        <f t="shared" si="40"/>
        <v>220000</v>
      </c>
      <c r="M365" s="51">
        <f t="shared" si="41"/>
        <v>220000</v>
      </c>
      <c r="N365" s="51">
        <f t="shared" si="42"/>
        <v>215000</v>
      </c>
    </row>
    <row r="366" spans="1:18" x14ac:dyDescent="0.25">
      <c r="A366" t="s">
        <v>566</v>
      </c>
      <c r="B366" t="s">
        <v>1138</v>
      </c>
      <c r="C366" t="s">
        <v>1132</v>
      </c>
      <c r="D366">
        <v>88</v>
      </c>
      <c r="E366">
        <v>220</v>
      </c>
      <c r="F366">
        <v>352</v>
      </c>
      <c r="G366">
        <v>482</v>
      </c>
      <c r="H366">
        <v>1142</v>
      </c>
      <c r="I366" s="51">
        <v>1600</v>
      </c>
      <c r="J366" s="51">
        <f t="shared" si="43"/>
        <v>1827200</v>
      </c>
      <c r="K366" s="51">
        <f t="shared" si="39"/>
        <v>140800</v>
      </c>
      <c r="L366" s="51">
        <f t="shared" si="40"/>
        <v>352000</v>
      </c>
      <c r="M366" s="51">
        <f t="shared" si="41"/>
        <v>563200</v>
      </c>
      <c r="N366" s="51">
        <f t="shared" si="42"/>
        <v>771200</v>
      </c>
    </row>
    <row r="367" spans="1:18" x14ac:dyDescent="0.25">
      <c r="A367" t="s">
        <v>566</v>
      </c>
      <c r="B367" t="s">
        <v>1139</v>
      </c>
      <c r="C367" t="s">
        <v>1132</v>
      </c>
      <c r="D367">
        <v>2</v>
      </c>
      <c r="E367">
        <v>3</v>
      </c>
      <c r="F367">
        <v>3</v>
      </c>
      <c r="G367">
        <v>3</v>
      </c>
      <c r="H367">
        <v>11</v>
      </c>
      <c r="I367" s="51">
        <v>5000</v>
      </c>
      <c r="J367" s="51">
        <f t="shared" si="43"/>
        <v>55000</v>
      </c>
      <c r="K367" s="51">
        <f t="shared" si="39"/>
        <v>10000</v>
      </c>
      <c r="L367" s="51">
        <f t="shared" si="40"/>
        <v>15000</v>
      </c>
      <c r="M367" s="51">
        <f t="shared" si="41"/>
        <v>15000</v>
      </c>
      <c r="N367" s="51">
        <f t="shared" si="42"/>
        <v>15000</v>
      </c>
    </row>
    <row r="368" spans="1:18" x14ac:dyDescent="0.25">
      <c r="A368" s="59" t="s">
        <v>566</v>
      </c>
      <c r="B368" s="59" t="s">
        <v>1140</v>
      </c>
      <c r="C368" s="59" t="s">
        <v>1132</v>
      </c>
      <c r="D368" s="59">
        <v>200</v>
      </c>
      <c r="E368" s="59">
        <v>500</v>
      </c>
      <c r="F368" s="59">
        <v>800</v>
      </c>
      <c r="G368" s="59">
        <v>1000</v>
      </c>
      <c r="H368" s="59">
        <v>2500</v>
      </c>
      <c r="I368" s="60">
        <v>1800</v>
      </c>
      <c r="J368" s="60">
        <f t="shared" si="43"/>
        <v>4500000</v>
      </c>
      <c r="K368" s="60">
        <f t="shared" si="39"/>
        <v>360000</v>
      </c>
      <c r="L368" s="60">
        <f t="shared" si="40"/>
        <v>900000</v>
      </c>
      <c r="M368" s="60">
        <f t="shared" si="41"/>
        <v>1440000</v>
      </c>
      <c r="N368" s="60">
        <f t="shared" si="42"/>
        <v>1800000</v>
      </c>
      <c r="O368" s="61">
        <f>SUM(K363:K368)</f>
        <v>734800</v>
      </c>
      <c r="P368" s="61">
        <f t="shared" ref="P368:R368" si="47">SUM(L363:L368)</f>
        <v>1549000</v>
      </c>
      <c r="Q368" s="61">
        <f t="shared" si="47"/>
        <v>2400200</v>
      </c>
      <c r="R368" s="61">
        <f t="shared" si="47"/>
        <v>2963200</v>
      </c>
    </row>
    <row r="369" spans="1:14" x14ac:dyDescent="0.25">
      <c r="A369" t="s">
        <v>568</v>
      </c>
      <c r="B369" t="s">
        <v>1028</v>
      </c>
      <c r="C369" t="s">
        <v>24</v>
      </c>
      <c r="D369">
        <v>25</v>
      </c>
      <c r="E369">
        <v>25</v>
      </c>
      <c r="F369">
        <v>25</v>
      </c>
      <c r="G369">
        <v>25</v>
      </c>
      <c r="H369">
        <v>100</v>
      </c>
      <c r="I369" s="51">
        <v>9791.1299999999992</v>
      </c>
      <c r="J369" s="51">
        <f t="shared" si="43"/>
        <v>979112.99999999988</v>
      </c>
      <c r="K369" s="51">
        <f t="shared" si="39"/>
        <v>244778.24999999997</v>
      </c>
      <c r="L369" s="51">
        <f t="shared" si="40"/>
        <v>244778.24999999997</v>
      </c>
      <c r="M369" s="51">
        <f t="shared" si="41"/>
        <v>244778.24999999997</v>
      </c>
      <c r="N369" s="51">
        <f t="shared" si="42"/>
        <v>244778.24999999997</v>
      </c>
    </row>
    <row r="370" spans="1:14" x14ac:dyDescent="0.25">
      <c r="A370" t="s">
        <v>568</v>
      </c>
      <c r="B370" t="s">
        <v>1029</v>
      </c>
      <c r="C370" t="s">
        <v>24</v>
      </c>
      <c r="D370">
        <v>13</v>
      </c>
      <c r="E370">
        <v>13</v>
      </c>
      <c r="F370">
        <v>13</v>
      </c>
      <c r="G370">
        <v>11</v>
      </c>
      <c r="H370">
        <v>50</v>
      </c>
      <c r="I370" s="51">
        <v>135.72</v>
      </c>
      <c r="J370" s="51">
        <f t="shared" si="43"/>
        <v>6786</v>
      </c>
      <c r="K370" s="51">
        <f t="shared" si="39"/>
        <v>1764.36</v>
      </c>
      <c r="L370" s="51">
        <f t="shared" si="40"/>
        <v>1764.36</v>
      </c>
      <c r="M370" s="51">
        <f t="shared" si="41"/>
        <v>1764.36</v>
      </c>
      <c r="N370" s="51">
        <f t="shared" si="42"/>
        <v>1492.92</v>
      </c>
    </row>
    <row r="371" spans="1:14" x14ac:dyDescent="0.25">
      <c r="A371" t="s">
        <v>568</v>
      </c>
      <c r="B371" t="s">
        <v>1030</v>
      </c>
      <c r="C371" t="s">
        <v>24</v>
      </c>
      <c r="D371">
        <v>25</v>
      </c>
      <c r="E371">
        <v>25</v>
      </c>
      <c r="F371">
        <v>25</v>
      </c>
      <c r="G371">
        <v>25</v>
      </c>
      <c r="H371">
        <v>100</v>
      </c>
      <c r="I371" s="51">
        <v>46.5</v>
      </c>
      <c r="J371" s="51">
        <f t="shared" si="43"/>
        <v>4650</v>
      </c>
      <c r="K371" s="51">
        <f t="shared" si="39"/>
        <v>1162.5</v>
      </c>
      <c r="L371" s="51">
        <f t="shared" si="40"/>
        <v>1162.5</v>
      </c>
      <c r="M371" s="51">
        <f t="shared" si="41"/>
        <v>1162.5</v>
      </c>
      <c r="N371" s="51">
        <f t="shared" si="42"/>
        <v>1162.5</v>
      </c>
    </row>
    <row r="372" spans="1:14" x14ac:dyDescent="0.25">
      <c r="A372" t="s">
        <v>568</v>
      </c>
      <c r="B372" t="s">
        <v>1031</v>
      </c>
      <c r="C372" t="s">
        <v>24</v>
      </c>
      <c r="D372">
        <v>25</v>
      </c>
      <c r="E372">
        <v>25</v>
      </c>
      <c r="F372">
        <v>25</v>
      </c>
      <c r="G372">
        <v>25</v>
      </c>
      <c r="H372">
        <v>100</v>
      </c>
      <c r="I372" s="51">
        <v>92.8</v>
      </c>
      <c r="J372" s="51">
        <f t="shared" si="43"/>
        <v>9280</v>
      </c>
      <c r="K372" s="51">
        <f t="shared" si="39"/>
        <v>2320</v>
      </c>
      <c r="L372" s="51">
        <f t="shared" si="40"/>
        <v>2320</v>
      </c>
      <c r="M372" s="51">
        <f t="shared" si="41"/>
        <v>2320</v>
      </c>
      <c r="N372" s="51">
        <f t="shared" si="42"/>
        <v>2320</v>
      </c>
    </row>
    <row r="373" spans="1:14" x14ac:dyDescent="0.25">
      <c r="A373" t="s">
        <v>568</v>
      </c>
      <c r="B373" t="s">
        <v>1032</v>
      </c>
      <c r="C373" t="s">
        <v>24</v>
      </c>
      <c r="D373">
        <v>13</v>
      </c>
      <c r="E373">
        <v>13</v>
      </c>
      <c r="F373">
        <v>13</v>
      </c>
      <c r="G373">
        <v>11</v>
      </c>
      <c r="H373">
        <v>50</v>
      </c>
      <c r="I373" s="51">
        <v>92.8</v>
      </c>
      <c r="J373" s="51">
        <f t="shared" si="43"/>
        <v>4640</v>
      </c>
      <c r="K373" s="51">
        <f t="shared" si="39"/>
        <v>1206.3999999999999</v>
      </c>
      <c r="L373" s="51">
        <f t="shared" si="40"/>
        <v>1206.3999999999999</v>
      </c>
      <c r="M373" s="51">
        <f t="shared" si="41"/>
        <v>1206.3999999999999</v>
      </c>
      <c r="N373" s="51">
        <f t="shared" si="42"/>
        <v>1020.8</v>
      </c>
    </row>
    <row r="374" spans="1:14" x14ac:dyDescent="0.25">
      <c r="A374" t="s">
        <v>568</v>
      </c>
      <c r="B374" t="s">
        <v>1033</v>
      </c>
      <c r="C374" t="s">
        <v>24</v>
      </c>
      <c r="D374">
        <v>125</v>
      </c>
      <c r="E374">
        <v>125</v>
      </c>
      <c r="F374">
        <v>125</v>
      </c>
      <c r="G374">
        <v>125</v>
      </c>
      <c r="H374">
        <v>500</v>
      </c>
      <c r="I374" s="51">
        <v>476.64</v>
      </c>
      <c r="J374" s="51">
        <f t="shared" si="43"/>
        <v>238320</v>
      </c>
      <c r="K374" s="51">
        <f t="shared" si="39"/>
        <v>59580</v>
      </c>
      <c r="L374" s="51">
        <f t="shared" si="40"/>
        <v>59580</v>
      </c>
      <c r="M374" s="51">
        <f t="shared" si="41"/>
        <v>59580</v>
      </c>
      <c r="N374" s="51">
        <f t="shared" si="42"/>
        <v>59580</v>
      </c>
    </row>
    <row r="375" spans="1:14" x14ac:dyDescent="0.25">
      <c r="A375" t="s">
        <v>568</v>
      </c>
      <c r="B375" t="s">
        <v>1034</v>
      </c>
      <c r="C375" t="s">
        <v>24</v>
      </c>
      <c r="D375">
        <v>50</v>
      </c>
      <c r="E375">
        <v>50</v>
      </c>
      <c r="F375">
        <v>50</v>
      </c>
      <c r="G375">
        <v>50</v>
      </c>
      <c r="H375">
        <v>200</v>
      </c>
      <c r="I375" s="51">
        <v>53</v>
      </c>
      <c r="J375" s="51">
        <f t="shared" si="43"/>
        <v>10600</v>
      </c>
      <c r="K375" s="51">
        <f t="shared" si="39"/>
        <v>2650</v>
      </c>
      <c r="L375" s="51">
        <f t="shared" si="40"/>
        <v>2650</v>
      </c>
      <c r="M375" s="51">
        <f t="shared" si="41"/>
        <v>2650</v>
      </c>
      <c r="N375" s="51">
        <f t="shared" si="42"/>
        <v>2650</v>
      </c>
    </row>
    <row r="376" spans="1:14" x14ac:dyDescent="0.25">
      <c r="A376" t="s">
        <v>568</v>
      </c>
      <c r="B376" t="s">
        <v>1035</v>
      </c>
      <c r="C376" t="s">
        <v>24</v>
      </c>
      <c r="D376">
        <v>38</v>
      </c>
      <c r="E376">
        <v>38</v>
      </c>
      <c r="F376">
        <v>38</v>
      </c>
      <c r="G376">
        <v>36</v>
      </c>
      <c r="H376">
        <v>150</v>
      </c>
      <c r="I376" s="51">
        <v>4525.9399999999996</v>
      </c>
      <c r="J376" s="51">
        <f t="shared" si="43"/>
        <v>678890.99999999988</v>
      </c>
      <c r="K376" s="51">
        <f t="shared" si="39"/>
        <v>171985.71999999997</v>
      </c>
      <c r="L376" s="51">
        <f t="shared" si="40"/>
        <v>171985.71999999997</v>
      </c>
      <c r="M376" s="51">
        <f t="shared" si="41"/>
        <v>171985.71999999997</v>
      </c>
      <c r="N376" s="51">
        <f t="shared" si="42"/>
        <v>162933.84</v>
      </c>
    </row>
    <row r="377" spans="1:14" x14ac:dyDescent="0.25">
      <c r="A377" t="s">
        <v>568</v>
      </c>
      <c r="B377" t="s">
        <v>1036</v>
      </c>
      <c r="C377" t="s">
        <v>24</v>
      </c>
      <c r="D377">
        <v>125</v>
      </c>
      <c r="E377">
        <v>125</v>
      </c>
      <c r="F377">
        <v>125</v>
      </c>
      <c r="G377">
        <v>125</v>
      </c>
      <c r="H377">
        <v>500</v>
      </c>
      <c r="I377" s="51">
        <v>4500</v>
      </c>
      <c r="J377" s="51">
        <f t="shared" si="43"/>
        <v>2250000</v>
      </c>
      <c r="K377" s="51">
        <f t="shared" si="39"/>
        <v>562500</v>
      </c>
      <c r="L377" s="51">
        <f t="shared" si="40"/>
        <v>562500</v>
      </c>
      <c r="M377" s="51">
        <f t="shared" si="41"/>
        <v>562500</v>
      </c>
      <c r="N377" s="51">
        <f t="shared" si="42"/>
        <v>562500</v>
      </c>
    </row>
    <row r="378" spans="1:14" x14ac:dyDescent="0.25">
      <c r="A378" t="s">
        <v>568</v>
      </c>
      <c r="B378" t="s">
        <v>1037</v>
      </c>
      <c r="C378" t="s">
        <v>24</v>
      </c>
      <c r="D378">
        <v>163</v>
      </c>
      <c r="E378">
        <v>163</v>
      </c>
      <c r="F378">
        <v>163</v>
      </c>
      <c r="G378">
        <v>161</v>
      </c>
      <c r="H378">
        <v>650</v>
      </c>
      <c r="I378" s="51">
        <v>200</v>
      </c>
      <c r="J378" s="51">
        <f t="shared" si="43"/>
        <v>130000</v>
      </c>
      <c r="K378" s="51">
        <f t="shared" si="39"/>
        <v>32600</v>
      </c>
      <c r="L378" s="51">
        <f t="shared" si="40"/>
        <v>32600</v>
      </c>
      <c r="M378" s="51">
        <f t="shared" si="41"/>
        <v>32600</v>
      </c>
      <c r="N378" s="51">
        <f t="shared" si="42"/>
        <v>32200</v>
      </c>
    </row>
    <row r="379" spans="1:14" x14ac:dyDescent="0.25">
      <c r="A379" t="s">
        <v>568</v>
      </c>
      <c r="B379" t="s">
        <v>1038</v>
      </c>
      <c r="C379" t="s">
        <v>24</v>
      </c>
      <c r="D379">
        <v>63</v>
      </c>
      <c r="E379">
        <v>63</v>
      </c>
      <c r="F379">
        <v>63</v>
      </c>
      <c r="G379">
        <v>61</v>
      </c>
      <c r="H379">
        <v>250</v>
      </c>
      <c r="I379" s="51">
        <v>770</v>
      </c>
      <c r="J379" s="51">
        <f t="shared" si="43"/>
        <v>192500</v>
      </c>
      <c r="K379" s="51">
        <f t="shared" si="39"/>
        <v>48510</v>
      </c>
      <c r="L379" s="51">
        <f t="shared" si="40"/>
        <v>48510</v>
      </c>
      <c r="M379" s="51">
        <f t="shared" si="41"/>
        <v>48510</v>
      </c>
      <c r="N379" s="51">
        <f t="shared" si="42"/>
        <v>46970</v>
      </c>
    </row>
    <row r="380" spans="1:14" x14ac:dyDescent="0.25">
      <c r="A380" t="s">
        <v>568</v>
      </c>
      <c r="B380" t="s">
        <v>1039</v>
      </c>
      <c r="C380" t="s">
        <v>24</v>
      </c>
      <c r="D380">
        <v>5</v>
      </c>
      <c r="E380">
        <v>5</v>
      </c>
      <c r="F380">
        <v>5</v>
      </c>
      <c r="G380">
        <v>5</v>
      </c>
      <c r="H380">
        <v>20</v>
      </c>
      <c r="I380" s="51">
        <v>870</v>
      </c>
      <c r="J380" s="51">
        <f t="shared" si="43"/>
        <v>17400</v>
      </c>
      <c r="K380" s="51">
        <f t="shared" si="39"/>
        <v>4350</v>
      </c>
      <c r="L380" s="51">
        <f t="shared" si="40"/>
        <v>4350</v>
      </c>
      <c r="M380" s="51">
        <f t="shared" si="41"/>
        <v>4350</v>
      </c>
      <c r="N380" s="51">
        <f t="shared" si="42"/>
        <v>4350</v>
      </c>
    </row>
    <row r="381" spans="1:14" x14ac:dyDescent="0.25">
      <c r="A381" t="s">
        <v>568</v>
      </c>
      <c r="B381" t="s">
        <v>1040</v>
      </c>
      <c r="C381" t="s">
        <v>24</v>
      </c>
      <c r="D381">
        <v>200</v>
      </c>
      <c r="E381">
        <v>200</v>
      </c>
      <c r="F381">
        <v>200</v>
      </c>
      <c r="G381">
        <v>200</v>
      </c>
      <c r="H381">
        <v>800</v>
      </c>
      <c r="I381" s="51">
        <v>610</v>
      </c>
      <c r="J381" s="51">
        <f t="shared" si="43"/>
        <v>488000</v>
      </c>
      <c r="K381" s="51">
        <f t="shared" si="39"/>
        <v>122000</v>
      </c>
      <c r="L381" s="51">
        <f t="shared" si="40"/>
        <v>122000</v>
      </c>
      <c r="M381" s="51">
        <f t="shared" si="41"/>
        <v>122000</v>
      </c>
      <c r="N381" s="51">
        <f t="shared" si="42"/>
        <v>122000</v>
      </c>
    </row>
    <row r="382" spans="1:14" x14ac:dyDescent="0.25">
      <c r="A382" t="s">
        <v>568</v>
      </c>
      <c r="B382" t="s">
        <v>1041</v>
      </c>
      <c r="C382" t="s">
        <v>24</v>
      </c>
      <c r="D382">
        <v>13</v>
      </c>
      <c r="E382">
        <v>13</v>
      </c>
      <c r="F382">
        <v>13</v>
      </c>
      <c r="G382">
        <v>11</v>
      </c>
      <c r="H382">
        <v>50</v>
      </c>
      <c r="I382" s="51">
        <v>535.83000000000004</v>
      </c>
      <c r="J382" s="51">
        <f t="shared" si="43"/>
        <v>26791.500000000004</v>
      </c>
      <c r="K382" s="51">
        <f t="shared" si="39"/>
        <v>6965.7900000000009</v>
      </c>
      <c r="L382" s="51">
        <f t="shared" si="40"/>
        <v>6965.7900000000009</v>
      </c>
      <c r="M382" s="51">
        <f t="shared" si="41"/>
        <v>6965.7900000000009</v>
      </c>
      <c r="N382" s="51">
        <f t="shared" si="42"/>
        <v>5894.13</v>
      </c>
    </row>
    <row r="383" spans="1:14" x14ac:dyDescent="0.25">
      <c r="A383" t="s">
        <v>568</v>
      </c>
      <c r="B383" t="s">
        <v>1042</v>
      </c>
      <c r="C383" t="s">
        <v>24</v>
      </c>
      <c r="D383">
        <v>43</v>
      </c>
      <c r="E383">
        <v>43</v>
      </c>
      <c r="F383">
        <v>43</v>
      </c>
      <c r="G383">
        <v>41</v>
      </c>
      <c r="H383">
        <v>170</v>
      </c>
      <c r="I383" s="51">
        <v>700</v>
      </c>
      <c r="J383" s="51">
        <f t="shared" si="43"/>
        <v>119000</v>
      </c>
      <c r="K383" s="51">
        <f t="shared" si="39"/>
        <v>30100</v>
      </c>
      <c r="L383" s="51">
        <f t="shared" si="40"/>
        <v>30100</v>
      </c>
      <c r="M383" s="51">
        <f t="shared" si="41"/>
        <v>30100</v>
      </c>
      <c r="N383" s="51">
        <f t="shared" si="42"/>
        <v>28700</v>
      </c>
    </row>
    <row r="384" spans="1:14" x14ac:dyDescent="0.25">
      <c r="A384" t="s">
        <v>568</v>
      </c>
      <c r="B384" t="s">
        <v>1043</v>
      </c>
      <c r="C384" t="s">
        <v>24</v>
      </c>
      <c r="D384">
        <v>13</v>
      </c>
      <c r="E384">
        <v>13</v>
      </c>
      <c r="F384">
        <v>13</v>
      </c>
      <c r="G384">
        <v>11</v>
      </c>
      <c r="H384">
        <v>50</v>
      </c>
      <c r="I384" s="51">
        <v>928</v>
      </c>
      <c r="J384" s="51">
        <f t="shared" si="43"/>
        <v>46400</v>
      </c>
      <c r="K384" s="51">
        <f t="shared" si="39"/>
        <v>12064</v>
      </c>
      <c r="L384" s="51">
        <f t="shared" si="40"/>
        <v>12064</v>
      </c>
      <c r="M384" s="51">
        <f t="shared" si="41"/>
        <v>12064</v>
      </c>
      <c r="N384" s="51">
        <f t="shared" si="42"/>
        <v>10208</v>
      </c>
    </row>
    <row r="385" spans="1:14" x14ac:dyDescent="0.25">
      <c r="A385" t="s">
        <v>568</v>
      </c>
      <c r="B385" t="s">
        <v>1044</v>
      </c>
      <c r="C385" t="s">
        <v>24</v>
      </c>
      <c r="D385">
        <v>325</v>
      </c>
      <c r="E385">
        <v>325</v>
      </c>
      <c r="F385">
        <v>325</v>
      </c>
      <c r="G385">
        <v>325</v>
      </c>
      <c r="H385">
        <v>1300</v>
      </c>
      <c r="I385" s="51">
        <v>610</v>
      </c>
      <c r="J385" s="51">
        <f t="shared" si="43"/>
        <v>793000</v>
      </c>
      <c r="K385" s="51">
        <f t="shared" si="39"/>
        <v>198250</v>
      </c>
      <c r="L385" s="51">
        <f t="shared" si="40"/>
        <v>198250</v>
      </c>
      <c r="M385" s="51">
        <f t="shared" si="41"/>
        <v>198250</v>
      </c>
      <c r="N385" s="51">
        <f t="shared" si="42"/>
        <v>198250</v>
      </c>
    </row>
    <row r="386" spans="1:14" x14ac:dyDescent="0.25">
      <c r="A386" t="s">
        <v>568</v>
      </c>
      <c r="B386" t="s">
        <v>1045</v>
      </c>
      <c r="C386" t="s">
        <v>24</v>
      </c>
      <c r="D386">
        <v>9</v>
      </c>
      <c r="E386">
        <v>9</v>
      </c>
      <c r="F386">
        <v>9</v>
      </c>
      <c r="G386">
        <v>8</v>
      </c>
      <c r="H386">
        <v>35</v>
      </c>
      <c r="I386" s="51">
        <v>678.69</v>
      </c>
      <c r="J386" s="51">
        <f t="shared" si="43"/>
        <v>23754.15</v>
      </c>
      <c r="K386" s="51">
        <f t="shared" si="39"/>
        <v>6108.2100000000009</v>
      </c>
      <c r="L386" s="51">
        <f t="shared" si="40"/>
        <v>6108.2100000000009</v>
      </c>
      <c r="M386" s="51">
        <f t="shared" si="41"/>
        <v>6108.2100000000009</v>
      </c>
      <c r="N386" s="51">
        <f t="shared" si="42"/>
        <v>5429.52</v>
      </c>
    </row>
    <row r="387" spans="1:14" x14ac:dyDescent="0.25">
      <c r="A387" t="s">
        <v>568</v>
      </c>
      <c r="B387" t="s">
        <v>1046</v>
      </c>
      <c r="C387" t="s">
        <v>24</v>
      </c>
      <c r="D387">
        <v>3</v>
      </c>
      <c r="E387">
        <v>3</v>
      </c>
      <c r="F387">
        <v>3</v>
      </c>
      <c r="G387">
        <v>1</v>
      </c>
      <c r="H387">
        <v>10</v>
      </c>
      <c r="I387" s="51">
        <v>1163.55</v>
      </c>
      <c r="J387" s="51">
        <f t="shared" si="43"/>
        <v>11635.5</v>
      </c>
      <c r="K387" s="51">
        <f t="shared" si="39"/>
        <v>3490.6499999999996</v>
      </c>
      <c r="L387" s="51">
        <f t="shared" si="40"/>
        <v>3490.6499999999996</v>
      </c>
      <c r="M387" s="51">
        <f t="shared" si="41"/>
        <v>3490.6499999999996</v>
      </c>
      <c r="N387" s="51">
        <f t="shared" si="42"/>
        <v>1163.55</v>
      </c>
    </row>
    <row r="388" spans="1:14" x14ac:dyDescent="0.25">
      <c r="A388" t="s">
        <v>568</v>
      </c>
      <c r="B388" t="s">
        <v>1047</v>
      </c>
      <c r="C388" t="s">
        <v>24</v>
      </c>
      <c r="D388">
        <v>4</v>
      </c>
      <c r="E388">
        <v>4</v>
      </c>
      <c r="F388">
        <v>4</v>
      </c>
      <c r="G388">
        <v>4</v>
      </c>
      <c r="H388">
        <v>16</v>
      </c>
      <c r="I388" s="51">
        <v>126.44</v>
      </c>
      <c r="J388" s="51">
        <f t="shared" si="43"/>
        <v>2023.04</v>
      </c>
      <c r="K388" s="51">
        <f t="shared" si="39"/>
        <v>505.76</v>
      </c>
      <c r="L388" s="51">
        <f t="shared" si="40"/>
        <v>505.76</v>
      </c>
      <c r="M388" s="51">
        <f t="shared" si="41"/>
        <v>505.76</v>
      </c>
      <c r="N388" s="51">
        <f t="shared" si="42"/>
        <v>505.76</v>
      </c>
    </row>
    <row r="389" spans="1:14" x14ac:dyDescent="0.25">
      <c r="A389" t="s">
        <v>568</v>
      </c>
      <c r="B389" t="s">
        <v>1048</v>
      </c>
      <c r="C389" t="s">
        <v>24</v>
      </c>
      <c r="D389">
        <v>25</v>
      </c>
      <c r="E389">
        <v>25</v>
      </c>
      <c r="F389">
        <v>25</v>
      </c>
      <c r="G389">
        <v>25</v>
      </c>
      <c r="H389">
        <v>100</v>
      </c>
      <c r="I389" s="51">
        <v>134.56</v>
      </c>
      <c r="J389" s="51">
        <f t="shared" si="43"/>
        <v>13456</v>
      </c>
      <c r="K389" s="51">
        <f t="shared" si="39"/>
        <v>3364</v>
      </c>
      <c r="L389" s="51">
        <f t="shared" si="40"/>
        <v>3364</v>
      </c>
      <c r="M389" s="51">
        <f t="shared" si="41"/>
        <v>3364</v>
      </c>
      <c r="N389" s="51">
        <f t="shared" si="42"/>
        <v>3364</v>
      </c>
    </row>
    <row r="390" spans="1:14" x14ac:dyDescent="0.25">
      <c r="A390" t="s">
        <v>568</v>
      </c>
      <c r="B390" t="s">
        <v>1049</v>
      </c>
      <c r="C390" t="s">
        <v>24</v>
      </c>
      <c r="D390">
        <v>100</v>
      </c>
      <c r="E390">
        <v>100</v>
      </c>
      <c r="F390">
        <v>100</v>
      </c>
      <c r="G390">
        <v>100</v>
      </c>
      <c r="H390">
        <v>400</v>
      </c>
      <c r="I390" s="51">
        <v>328.02</v>
      </c>
      <c r="J390" s="51">
        <f t="shared" si="43"/>
        <v>131208</v>
      </c>
      <c r="K390" s="51">
        <f t="shared" ref="K390:K453" si="48">D390*I390</f>
        <v>32802</v>
      </c>
      <c r="L390" s="51">
        <f t="shared" ref="L390:L453" si="49">I390*E390</f>
        <v>32802</v>
      </c>
      <c r="M390" s="51">
        <f t="shared" ref="M390:M453" si="50">I390*F390</f>
        <v>32802</v>
      </c>
      <c r="N390" s="51">
        <f t="shared" ref="N390:N453" si="51">I390*G390</f>
        <v>32802</v>
      </c>
    </row>
    <row r="391" spans="1:14" x14ac:dyDescent="0.25">
      <c r="A391" t="s">
        <v>568</v>
      </c>
      <c r="B391" t="s">
        <v>1050</v>
      </c>
      <c r="C391" t="s">
        <v>24</v>
      </c>
      <c r="D391">
        <v>150</v>
      </c>
      <c r="E391">
        <v>150</v>
      </c>
      <c r="F391">
        <v>150</v>
      </c>
      <c r="G391">
        <v>150</v>
      </c>
      <c r="H391">
        <v>600</v>
      </c>
      <c r="I391" s="51">
        <v>1565.2</v>
      </c>
      <c r="J391" s="51">
        <f t="shared" ref="J391:J454" si="52">I391*H391</f>
        <v>939120</v>
      </c>
      <c r="K391" s="51">
        <f t="shared" si="48"/>
        <v>234780</v>
      </c>
      <c r="L391" s="51">
        <f t="shared" si="49"/>
        <v>234780</v>
      </c>
      <c r="M391" s="51">
        <f t="shared" si="50"/>
        <v>234780</v>
      </c>
      <c r="N391" s="51">
        <f t="shared" si="51"/>
        <v>234780</v>
      </c>
    </row>
    <row r="392" spans="1:14" x14ac:dyDescent="0.25">
      <c r="A392" t="s">
        <v>568</v>
      </c>
      <c r="B392" t="s">
        <v>1051</v>
      </c>
      <c r="C392" t="s">
        <v>24</v>
      </c>
      <c r="D392">
        <v>125</v>
      </c>
      <c r="E392">
        <v>125</v>
      </c>
      <c r="F392">
        <v>125</v>
      </c>
      <c r="G392">
        <v>125</v>
      </c>
      <c r="H392">
        <v>500</v>
      </c>
      <c r="I392" s="51">
        <v>524.32000000000005</v>
      </c>
      <c r="J392" s="51">
        <f t="shared" si="52"/>
        <v>262160</v>
      </c>
      <c r="K392" s="51">
        <f t="shared" si="48"/>
        <v>65540</v>
      </c>
      <c r="L392" s="51">
        <f t="shared" si="49"/>
        <v>65540</v>
      </c>
      <c r="M392" s="51">
        <f t="shared" si="50"/>
        <v>65540</v>
      </c>
      <c r="N392" s="51">
        <f t="shared" si="51"/>
        <v>65540</v>
      </c>
    </row>
    <row r="393" spans="1:14" x14ac:dyDescent="0.25">
      <c r="A393" t="s">
        <v>568</v>
      </c>
      <c r="B393" t="s">
        <v>1052</v>
      </c>
      <c r="C393" t="s">
        <v>24</v>
      </c>
      <c r="D393">
        <v>250</v>
      </c>
      <c r="E393">
        <v>250</v>
      </c>
      <c r="F393">
        <v>250</v>
      </c>
      <c r="G393">
        <v>250</v>
      </c>
      <c r="H393">
        <v>1000</v>
      </c>
      <c r="I393" s="51">
        <v>262.16000000000003</v>
      </c>
      <c r="J393" s="51">
        <f t="shared" si="52"/>
        <v>262160</v>
      </c>
      <c r="K393" s="51">
        <f t="shared" si="48"/>
        <v>65540</v>
      </c>
      <c r="L393" s="51">
        <f t="shared" si="49"/>
        <v>65540</v>
      </c>
      <c r="M393" s="51">
        <f t="shared" si="50"/>
        <v>65540</v>
      </c>
      <c r="N393" s="51">
        <f t="shared" si="51"/>
        <v>65540</v>
      </c>
    </row>
    <row r="394" spans="1:14" x14ac:dyDescent="0.25">
      <c r="A394" t="s">
        <v>568</v>
      </c>
      <c r="B394" t="s">
        <v>1053</v>
      </c>
      <c r="C394" t="s">
        <v>24</v>
      </c>
      <c r="D394">
        <v>25</v>
      </c>
      <c r="E394">
        <v>25</v>
      </c>
      <c r="F394">
        <v>25</v>
      </c>
      <c r="G394">
        <v>25</v>
      </c>
      <c r="H394">
        <v>100</v>
      </c>
      <c r="I394" s="51">
        <v>661.2</v>
      </c>
      <c r="J394" s="51">
        <f t="shared" si="52"/>
        <v>66120</v>
      </c>
      <c r="K394" s="51">
        <f t="shared" si="48"/>
        <v>16530</v>
      </c>
      <c r="L394" s="51">
        <f t="shared" si="49"/>
        <v>16530</v>
      </c>
      <c r="M394" s="51">
        <f t="shared" si="50"/>
        <v>16530</v>
      </c>
      <c r="N394" s="51">
        <f t="shared" si="51"/>
        <v>16530</v>
      </c>
    </row>
    <row r="395" spans="1:14" x14ac:dyDescent="0.25">
      <c r="A395" t="s">
        <v>568</v>
      </c>
      <c r="B395" t="s">
        <v>1054</v>
      </c>
      <c r="C395" t="s">
        <v>24</v>
      </c>
      <c r="D395">
        <v>50</v>
      </c>
      <c r="E395">
        <v>50</v>
      </c>
      <c r="F395">
        <v>50</v>
      </c>
      <c r="G395">
        <v>50</v>
      </c>
      <c r="H395">
        <v>200</v>
      </c>
      <c r="I395" s="51">
        <v>1500</v>
      </c>
      <c r="J395" s="51">
        <f t="shared" si="52"/>
        <v>300000</v>
      </c>
      <c r="K395" s="51">
        <f t="shared" si="48"/>
        <v>75000</v>
      </c>
      <c r="L395" s="51">
        <f t="shared" si="49"/>
        <v>75000</v>
      </c>
      <c r="M395" s="51">
        <f t="shared" si="50"/>
        <v>75000</v>
      </c>
      <c r="N395" s="51">
        <f t="shared" si="51"/>
        <v>75000</v>
      </c>
    </row>
    <row r="396" spans="1:14" x14ac:dyDescent="0.25">
      <c r="A396" t="s">
        <v>568</v>
      </c>
      <c r="B396" t="s">
        <v>1055</v>
      </c>
      <c r="C396" t="s">
        <v>24</v>
      </c>
      <c r="D396">
        <v>30</v>
      </c>
      <c r="E396">
        <v>30</v>
      </c>
      <c r="F396">
        <v>30</v>
      </c>
      <c r="G396">
        <v>30</v>
      </c>
      <c r="H396">
        <v>120</v>
      </c>
      <c r="I396" s="51">
        <v>12000</v>
      </c>
      <c r="J396" s="51">
        <f t="shared" si="52"/>
        <v>1440000</v>
      </c>
      <c r="K396" s="51">
        <f t="shared" si="48"/>
        <v>360000</v>
      </c>
      <c r="L396" s="51">
        <f t="shared" si="49"/>
        <v>360000</v>
      </c>
      <c r="M396" s="51">
        <f t="shared" si="50"/>
        <v>360000</v>
      </c>
      <c r="N396" s="51">
        <f t="shared" si="51"/>
        <v>360000</v>
      </c>
    </row>
    <row r="397" spans="1:14" x14ac:dyDescent="0.25">
      <c r="A397" t="s">
        <v>568</v>
      </c>
      <c r="B397" t="s">
        <v>1056</v>
      </c>
      <c r="C397" t="s">
        <v>24</v>
      </c>
      <c r="D397">
        <v>5</v>
      </c>
      <c r="E397">
        <v>5</v>
      </c>
      <c r="F397">
        <v>5</v>
      </c>
      <c r="G397">
        <v>5</v>
      </c>
      <c r="H397">
        <v>20</v>
      </c>
      <c r="I397" s="51">
        <v>244.92</v>
      </c>
      <c r="J397" s="51">
        <f t="shared" si="52"/>
        <v>4898.3999999999996</v>
      </c>
      <c r="K397" s="51">
        <f t="shared" si="48"/>
        <v>1224.5999999999999</v>
      </c>
      <c r="L397" s="51">
        <f t="shared" si="49"/>
        <v>1224.5999999999999</v>
      </c>
      <c r="M397" s="51">
        <f t="shared" si="50"/>
        <v>1224.5999999999999</v>
      </c>
      <c r="N397" s="51">
        <f t="shared" si="51"/>
        <v>1224.5999999999999</v>
      </c>
    </row>
    <row r="398" spans="1:14" x14ac:dyDescent="0.25">
      <c r="A398" t="s">
        <v>568</v>
      </c>
      <c r="B398" t="s">
        <v>1057</v>
      </c>
      <c r="C398" t="s">
        <v>24</v>
      </c>
      <c r="D398">
        <v>1125</v>
      </c>
      <c r="E398">
        <v>1125</v>
      </c>
      <c r="F398">
        <v>1125</v>
      </c>
      <c r="G398">
        <v>1125</v>
      </c>
      <c r="H398">
        <v>4500</v>
      </c>
      <c r="I398" s="51">
        <v>330.6</v>
      </c>
      <c r="J398" s="51">
        <f t="shared" si="52"/>
        <v>1487700</v>
      </c>
      <c r="K398" s="51">
        <f t="shared" si="48"/>
        <v>371925</v>
      </c>
      <c r="L398" s="51">
        <f t="shared" si="49"/>
        <v>371925</v>
      </c>
      <c r="M398" s="51">
        <f t="shared" si="50"/>
        <v>371925</v>
      </c>
      <c r="N398" s="51">
        <f t="shared" si="51"/>
        <v>371925</v>
      </c>
    </row>
    <row r="399" spans="1:14" x14ac:dyDescent="0.25">
      <c r="A399" t="s">
        <v>568</v>
      </c>
      <c r="B399" t="s">
        <v>1058</v>
      </c>
      <c r="C399" t="s">
        <v>24</v>
      </c>
      <c r="D399">
        <v>125</v>
      </c>
      <c r="E399">
        <v>125</v>
      </c>
      <c r="F399">
        <v>125</v>
      </c>
      <c r="G399">
        <v>125</v>
      </c>
      <c r="H399">
        <v>500</v>
      </c>
      <c r="I399" s="51">
        <v>423.98</v>
      </c>
      <c r="J399" s="51">
        <f t="shared" si="52"/>
        <v>211990</v>
      </c>
      <c r="K399" s="51">
        <f t="shared" si="48"/>
        <v>52997.5</v>
      </c>
      <c r="L399" s="51">
        <f t="shared" si="49"/>
        <v>52997.5</v>
      </c>
      <c r="M399" s="51">
        <f t="shared" si="50"/>
        <v>52997.5</v>
      </c>
      <c r="N399" s="51">
        <f t="shared" si="51"/>
        <v>52997.5</v>
      </c>
    </row>
    <row r="400" spans="1:14" x14ac:dyDescent="0.25">
      <c r="A400" t="s">
        <v>568</v>
      </c>
      <c r="B400" t="s">
        <v>1059</v>
      </c>
      <c r="C400" t="s">
        <v>24</v>
      </c>
      <c r="D400">
        <v>65</v>
      </c>
      <c r="E400">
        <v>65</v>
      </c>
      <c r="F400">
        <v>65</v>
      </c>
      <c r="G400">
        <v>65</v>
      </c>
      <c r="H400">
        <v>260</v>
      </c>
      <c r="I400" s="51">
        <v>222.82</v>
      </c>
      <c r="J400" s="51">
        <f t="shared" si="52"/>
        <v>57933.2</v>
      </c>
      <c r="K400" s="51">
        <f t="shared" si="48"/>
        <v>14483.3</v>
      </c>
      <c r="L400" s="51">
        <f t="shared" si="49"/>
        <v>14483.3</v>
      </c>
      <c r="M400" s="51">
        <f t="shared" si="50"/>
        <v>14483.3</v>
      </c>
      <c r="N400" s="51">
        <f t="shared" si="51"/>
        <v>14483.3</v>
      </c>
    </row>
    <row r="401" spans="1:14" x14ac:dyDescent="0.25">
      <c r="A401" t="s">
        <v>568</v>
      </c>
      <c r="B401" t="s">
        <v>1060</v>
      </c>
      <c r="C401" t="s">
        <v>24</v>
      </c>
      <c r="D401">
        <v>2</v>
      </c>
      <c r="E401">
        <v>2</v>
      </c>
      <c r="F401">
        <v>2</v>
      </c>
      <c r="G401">
        <v>0</v>
      </c>
      <c r="H401">
        <v>6</v>
      </c>
      <c r="I401" s="51">
        <v>1427.34</v>
      </c>
      <c r="J401" s="51">
        <f t="shared" si="52"/>
        <v>8564.0399999999991</v>
      </c>
      <c r="K401" s="51">
        <f t="shared" si="48"/>
        <v>2854.68</v>
      </c>
      <c r="L401" s="51">
        <f t="shared" si="49"/>
        <v>2854.68</v>
      </c>
      <c r="M401" s="51">
        <f t="shared" si="50"/>
        <v>2854.68</v>
      </c>
      <c r="N401" s="51">
        <f t="shared" si="51"/>
        <v>0</v>
      </c>
    </row>
    <row r="402" spans="1:14" x14ac:dyDescent="0.25">
      <c r="A402" t="s">
        <v>568</v>
      </c>
      <c r="B402" t="s">
        <v>1061</v>
      </c>
      <c r="C402" t="s">
        <v>24</v>
      </c>
      <c r="D402">
        <v>5</v>
      </c>
      <c r="E402">
        <v>5</v>
      </c>
      <c r="F402">
        <v>5</v>
      </c>
      <c r="G402">
        <v>5</v>
      </c>
      <c r="H402">
        <v>20</v>
      </c>
      <c r="I402" s="51">
        <v>45</v>
      </c>
      <c r="J402" s="51">
        <f t="shared" si="52"/>
        <v>900</v>
      </c>
      <c r="K402" s="51">
        <f t="shared" si="48"/>
        <v>225</v>
      </c>
      <c r="L402" s="51">
        <f t="shared" si="49"/>
        <v>225</v>
      </c>
      <c r="M402" s="51">
        <f t="shared" si="50"/>
        <v>225</v>
      </c>
      <c r="N402" s="51">
        <f t="shared" si="51"/>
        <v>225</v>
      </c>
    </row>
    <row r="403" spans="1:14" x14ac:dyDescent="0.25">
      <c r="A403" t="s">
        <v>568</v>
      </c>
      <c r="B403" t="s">
        <v>1062</v>
      </c>
      <c r="C403" t="s">
        <v>24</v>
      </c>
      <c r="D403">
        <v>50</v>
      </c>
      <c r="E403">
        <v>50</v>
      </c>
      <c r="F403">
        <v>50</v>
      </c>
      <c r="G403">
        <v>50</v>
      </c>
      <c r="H403">
        <v>200</v>
      </c>
      <c r="I403" s="51">
        <v>174</v>
      </c>
      <c r="J403" s="51">
        <f t="shared" si="52"/>
        <v>34800</v>
      </c>
      <c r="K403" s="51">
        <f t="shared" si="48"/>
        <v>8700</v>
      </c>
      <c r="L403" s="51">
        <f t="shared" si="49"/>
        <v>8700</v>
      </c>
      <c r="M403" s="51">
        <f t="shared" si="50"/>
        <v>8700</v>
      </c>
      <c r="N403" s="51">
        <f t="shared" si="51"/>
        <v>8700</v>
      </c>
    </row>
    <row r="404" spans="1:14" x14ac:dyDescent="0.25">
      <c r="A404" t="s">
        <v>568</v>
      </c>
      <c r="B404" t="s">
        <v>1063</v>
      </c>
      <c r="C404" t="s">
        <v>24</v>
      </c>
      <c r="D404">
        <v>1</v>
      </c>
      <c r="E404">
        <v>1</v>
      </c>
      <c r="F404">
        <v>1</v>
      </c>
      <c r="G404">
        <v>2</v>
      </c>
      <c r="H404">
        <v>5</v>
      </c>
      <c r="I404" s="51">
        <v>160</v>
      </c>
      <c r="J404" s="51">
        <f t="shared" si="52"/>
        <v>800</v>
      </c>
      <c r="K404" s="51">
        <f t="shared" si="48"/>
        <v>160</v>
      </c>
      <c r="L404" s="51">
        <f t="shared" si="49"/>
        <v>160</v>
      </c>
      <c r="M404" s="51">
        <f t="shared" si="50"/>
        <v>160</v>
      </c>
      <c r="N404" s="51">
        <f t="shared" si="51"/>
        <v>320</v>
      </c>
    </row>
    <row r="405" spans="1:14" x14ac:dyDescent="0.25">
      <c r="A405" t="s">
        <v>568</v>
      </c>
      <c r="B405" t="s">
        <v>1064</v>
      </c>
      <c r="C405" t="s">
        <v>24</v>
      </c>
      <c r="D405">
        <v>1</v>
      </c>
      <c r="E405">
        <v>1</v>
      </c>
      <c r="F405">
        <v>1</v>
      </c>
      <c r="G405">
        <v>2</v>
      </c>
      <c r="H405">
        <v>5</v>
      </c>
      <c r="I405" s="51">
        <v>357</v>
      </c>
      <c r="J405" s="51">
        <f t="shared" si="52"/>
        <v>1785</v>
      </c>
      <c r="K405" s="51">
        <f t="shared" si="48"/>
        <v>357</v>
      </c>
      <c r="L405" s="51">
        <f t="shared" si="49"/>
        <v>357</v>
      </c>
      <c r="M405" s="51">
        <f t="shared" si="50"/>
        <v>357</v>
      </c>
      <c r="N405" s="51">
        <f t="shared" si="51"/>
        <v>714</v>
      </c>
    </row>
    <row r="406" spans="1:14" x14ac:dyDescent="0.25">
      <c r="A406" t="s">
        <v>568</v>
      </c>
      <c r="B406" t="s">
        <v>1065</v>
      </c>
      <c r="C406" t="s">
        <v>24</v>
      </c>
      <c r="D406">
        <v>5</v>
      </c>
      <c r="E406">
        <v>5</v>
      </c>
      <c r="F406">
        <v>5</v>
      </c>
      <c r="G406">
        <v>5</v>
      </c>
      <c r="H406">
        <v>20</v>
      </c>
      <c r="I406" s="51">
        <v>450.08</v>
      </c>
      <c r="J406" s="51">
        <f t="shared" si="52"/>
        <v>9001.6</v>
      </c>
      <c r="K406" s="51">
        <f t="shared" si="48"/>
        <v>2250.4</v>
      </c>
      <c r="L406" s="51">
        <f t="shared" si="49"/>
        <v>2250.4</v>
      </c>
      <c r="M406" s="51">
        <f t="shared" si="50"/>
        <v>2250.4</v>
      </c>
      <c r="N406" s="51">
        <f t="shared" si="51"/>
        <v>2250.4</v>
      </c>
    </row>
    <row r="407" spans="1:14" x14ac:dyDescent="0.25">
      <c r="A407" t="s">
        <v>568</v>
      </c>
      <c r="B407" t="s">
        <v>1066</v>
      </c>
      <c r="C407" t="s">
        <v>24</v>
      </c>
      <c r="D407">
        <v>63</v>
      </c>
      <c r="E407">
        <v>63</v>
      </c>
      <c r="F407">
        <v>63</v>
      </c>
      <c r="G407">
        <v>61</v>
      </c>
      <c r="H407">
        <v>250</v>
      </c>
      <c r="I407" s="51">
        <v>1363</v>
      </c>
      <c r="J407" s="51">
        <f t="shared" si="52"/>
        <v>340750</v>
      </c>
      <c r="K407" s="51">
        <f t="shared" si="48"/>
        <v>85869</v>
      </c>
      <c r="L407" s="51">
        <f t="shared" si="49"/>
        <v>85869</v>
      </c>
      <c r="M407" s="51">
        <f t="shared" si="50"/>
        <v>85869</v>
      </c>
      <c r="N407" s="51">
        <f t="shared" si="51"/>
        <v>83143</v>
      </c>
    </row>
    <row r="408" spans="1:14" x14ac:dyDescent="0.25">
      <c r="A408" t="s">
        <v>568</v>
      </c>
      <c r="B408" t="s">
        <v>1067</v>
      </c>
      <c r="C408" t="s">
        <v>24</v>
      </c>
      <c r="D408">
        <v>88</v>
      </c>
      <c r="E408">
        <v>88</v>
      </c>
      <c r="F408">
        <v>88</v>
      </c>
      <c r="G408">
        <v>86</v>
      </c>
      <c r="H408">
        <v>350</v>
      </c>
      <c r="I408" s="51">
        <v>638</v>
      </c>
      <c r="J408" s="51">
        <f t="shared" si="52"/>
        <v>223300</v>
      </c>
      <c r="K408" s="51">
        <f t="shared" si="48"/>
        <v>56144</v>
      </c>
      <c r="L408" s="51">
        <f t="shared" si="49"/>
        <v>56144</v>
      </c>
      <c r="M408" s="51">
        <f t="shared" si="50"/>
        <v>56144</v>
      </c>
      <c r="N408" s="51">
        <f t="shared" si="51"/>
        <v>54868</v>
      </c>
    </row>
    <row r="409" spans="1:14" x14ac:dyDescent="0.25">
      <c r="A409" t="s">
        <v>568</v>
      </c>
      <c r="B409" t="s">
        <v>1068</v>
      </c>
      <c r="C409" t="s">
        <v>24</v>
      </c>
      <c r="D409">
        <v>3</v>
      </c>
      <c r="E409">
        <v>3</v>
      </c>
      <c r="F409">
        <v>3</v>
      </c>
      <c r="G409">
        <v>1</v>
      </c>
      <c r="H409">
        <v>10</v>
      </c>
      <c r="I409" s="51">
        <v>945.4</v>
      </c>
      <c r="J409" s="51">
        <f t="shared" si="52"/>
        <v>9454</v>
      </c>
      <c r="K409" s="51">
        <f t="shared" si="48"/>
        <v>2836.2</v>
      </c>
      <c r="L409" s="51">
        <f t="shared" si="49"/>
        <v>2836.2</v>
      </c>
      <c r="M409" s="51">
        <f t="shared" si="50"/>
        <v>2836.2</v>
      </c>
      <c r="N409" s="51">
        <f t="shared" si="51"/>
        <v>945.4</v>
      </c>
    </row>
    <row r="410" spans="1:14" x14ac:dyDescent="0.25">
      <c r="A410" t="s">
        <v>568</v>
      </c>
      <c r="B410" t="s">
        <v>1069</v>
      </c>
      <c r="C410" t="s">
        <v>24</v>
      </c>
      <c r="D410">
        <v>13</v>
      </c>
      <c r="E410">
        <v>13</v>
      </c>
      <c r="F410">
        <v>13</v>
      </c>
      <c r="G410">
        <v>11</v>
      </c>
      <c r="H410">
        <v>50</v>
      </c>
      <c r="I410" s="51">
        <v>1180</v>
      </c>
      <c r="J410" s="51">
        <f t="shared" si="52"/>
        <v>59000</v>
      </c>
      <c r="K410" s="51">
        <f t="shared" si="48"/>
        <v>15340</v>
      </c>
      <c r="L410" s="51">
        <f t="shared" si="49"/>
        <v>15340</v>
      </c>
      <c r="M410" s="51">
        <f t="shared" si="50"/>
        <v>15340</v>
      </c>
      <c r="N410" s="51">
        <f t="shared" si="51"/>
        <v>12980</v>
      </c>
    </row>
    <row r="411" spans="1:14" x14ac:dyDescent="0.25">
      <c r="A411" t="s">
        <v>568</v>
      </c>
      <c r="B411" t="s">
        <v>1070</v>
      </c>
      <c r="C411" t="s">
        <v>24</v>
      </c>
      <c r="D411">
        <v>25</v>
      </c>
      <c r="E411">
        <v>25</v>
      </c>
      <c r="F411">
        <v>25</v>
      </c>
      <c r="G411">
        <v>25</v>
      </c>
      <c r="H411">
        <v>100</v>
      </c>
      <c r="I411" s="51">
        <v>1107.8</v>
      </c>
      <c r="J411" s="51">
        <f t="shared" si="52"/>
        <v>110780</v>
      </c>
      <c r="K411" s="51">
        <f t="shared" si="48"/>
        <v>27695</v>
      </c>
      <c r="L411" s="51">
        <f t="shared" si="49"/>
        <v>27695</v>
      </c>
      <c r="M411" s="51">
        <f t="shared" si="50"/>
        <v>27695</v>
      </c>
      <c r="N411" s="51">
        <f t="shared" si="51"/>
        <v>27695</v>
      </c>
    </row>
    <row r="412" spans="1:14" x14ac:dyDescent="0.25">
      <c r="A412" t="s">
        <v>568</v>
      </c>
      <c r="B412" t="s">
        <v>1071</v>
      </c>
      <c r="C412" t="s">
        <v>24</v>
      </c>
      <c r="D412">
        <v>25</v>
      </c>
      <c r="E412">
        <v>25</v>
      </c>
      <c r="F412">
        <v>25</v>
      </c>
      <c r="G412">
        <v>25</v>
      </c>
      <c r="H412">
        <v>100</v>
      </c>
      <c r="I412" s="51">
        <v>133.4</v>
      </c>
      <c r="J412" s="51">
        <f t="shared" si="52"/>
        <v>13340</v>
      </c>
      <c r="K412" s="51">
        <f t="shared" si="48"/>
        <v>3335</v>
      </c>
      <c r="L412" s="51">
        <f t="shared" si="49"/>
        <v>3335</v>
      </c>
      <c r="M412" s="51">
        <f t="shared" si="50"/>
        <v>3335</v>
      </c>
      <c r="N412" s="51">
        <f t="shared" si="51"/>
        <v>3335</v>
      </c>
    </row>
    <row r="413" spans="1:14" x14ac:dyDescent="0.25">
      <c r="A413" t="s">
        <v>568</v>
      </c>
      <c r="B413" t="s">
        <v>1072</v>
      </c>
      <c r="C413" t="s">
        <v>24</v>
      </c>
      <c r="D413">
        <v>25</v>
      </c>
      <c r="E413">
        <v>25</v>
      </c>
      <c r="F413">
        <v>25</v>
      </c>
      <c r="G413">
        <v>25</v>
      </c>
      <c r="H413">
        <v>100</v>
      </c>
      <c r="I413" s="51">
        <v>133.4</v>
      </c>
      <c r="J413" s="51">
        <f t="shared" si="52"/>
        <v>13340</v>
      </c>
      <c r="K413" s="51">
        <f t="shared" si="48"/>
        <v>3335</v>
      </c>
      <c r="L413" s="51">
        <f t="shared" si="49"/>
        <v>3335</v>
      </c>
      <c r="M413" s="51">
        <f t="shared" si="50"/>
        <v>3335</v>
      </c>
      <c r="N413" s="51">
        <f t="shared" si="51"/>
        <v>3335</v>
      </c>
    </row>
    <row r="414" spans="1:14" x14ac:dyDescent="0.25">
      <c r="A414" t="s">
        <v>568</v>
      </c>
      <c r="B414" t="s">
        <v>1073</v>
      </c>
      <c r="C414" t="s">
        <v>24</v>
      </c>
      <c r="D414">
        <v>25</v>
      </c>
      <c r="E414">
        <v>25</v>
      </c>
      <c r="F414">
        <v>25</v>
      </c>
      <c r="G414">
        <v>25</v>
      </c>
      <c r="H414">
        <v>100</v>
      </c>
      <c r="I414" s="51">
        <v>336.4</v>
      </c>
      <c r="J414" s="51">
        <f t="shared" si="52"/>
        <v>33640</v>
      </c>
      <c r="K414" s="51">
        <f t="shared" si="48"/>
        <v>8410</v>
      </c>
      <c r="L414" s="51">
        <f t="shared" si="49"/>
        <v>8410</v>
      </c>
      <c r="M414" s="51">
        <f t="shared" si="50"/>
        <v>8410</v>
      </c>
      <c r="N414" s="51">
        <f t="shared" si="51"/>
        <v>8410</v>
      </c>
    </row>
    <row r="415" spans="1:14" x14ac:dyDescent="0.25">
      <c r="A415" t="s">
        <v>568</v>
      </c>
      <c r="B415" t="s">
        <v>1074</v>
      </c>
      <c r="C415" t="s">
        <v>24</v>
      </c>
      <c r="D415">
        <v>25</v>
      </c>
      <c r="E415">
        <v>25</v>
      </c>
      <c r="F415">
        <v>25</v>
      </c>
      <c r="G415">
        <v>25</v>
      </c>
      <c r="H415">
        <v>100</v>
      </c>
      <c r="I415" s="51">
        <v>322.48</v>
      </c>
      <c r="J415" s="51">
        <f t="shared" si="52"/>
        <v>32248</v>
      </c>
      <c r="K415" s="51">
        <f t="shared" si="48"/>
        <v>8062</v>
      </c>
      <c r="L415" s="51">
        <f t="shared" si="49"/>
        <v>8062</v>
      </c>
      <c r="M415" s="51">
        <f t="shared" si="50"/>
        <v>8062</v>
      </c>
      <c r="N415" s="51">
        <f t="shared" si="51"/>
        <v>8062</v>
      </c>
    </row>
    <row r="416" spans="1:14" x14ac:dyDescent="0.25">
      <c r="A416" t="s">
        <v>568</v>
      </c>
      <c r="B416" t="s">
        <v>1075</v>
      </c>
      <c r="C416" t="s">
        <v>24</v>
      </c>
      <c r="D416">
        <v>13</v>
      </c>
      <c r="E416">
        <v>13</v>
      </c>
      <c r="F416">
        <v>13</v>
      </c>
      <c r="G416">
        <v>11</v>
      </c>
      <c r="H416">
        <v>50</v>
      </c>
      <c r="I416" s="51">
        <v>1914</v>
      </c>
      <c r="J416" s="51">
        <f t="shared" si="52"/>
        <v>95700</v>
      </c>
      <c r="K416" s="51">
        <f t="shared" si="48"/>
        <v>24882</v>
      </c>
      <c r="L416" s="51">
        <f t="shared" si="49"/>
        <v>24882</v>
      </c>
      <c r="M416" s="51">
        <f t="shared" si="50"/>
        <v>24882</v>
      </c>
      <c r="N416" s="51">
        <f t="shared" si="51"/>
        <v>21054</v>
      </c>
    </row>
    <row r="417" spans="1:18" x14ac:dyDescent="0.25">
      <c r="A417" t="s">
        <v>568</v>
      </c>
      <c r="B417" t="s">
        <v>1076</v>
      </c>
      <c r="C417" t="s">
        <v>24</v>
      </c>
      <c r="D417">
        <v>1</v>
      </c>
      <c r="E417">
        <v>1</v>
      </c>
      <c r="F417">
        <v>1</v>
      </c>
      <c r="G417">
        <v>2</v>
      </c>
      <c r="H417">
        <v>5</v>
      </c>
      <c r="I417" s="51">
        <v>261</v>
      </c>
      <c r="J417" s="51">
        <f t="shared" si="52"/>
        <v>1305</v>
      </c>
      <c r="K417" s="51">
        <f t="shared" si="48"/>
        <v>261</v>
      </c>
      <c r="L417" s="51">
        <f t="shared" si="49"/>
        <v>261</v>
      </c>
      <c r="M417" s="51">
        <f t="shared" si="50"/>
        <v>261</v>
      </c>
      <c r="N417" s="51">
        <f t="shared" si="51"/>
        <v>522</v>
      </c>
    </row>
    <row r="418" spans="1:18" x14ac:dyDescent="0.25">
      <c r="A418" t="s">
        <v>568</v>
      </c>
      <c r="B418" t="s">
        <v>1077</v>
      </c>
      <c r="C418" t="s">
        <v>24</v>
      </c>
      <c r="D418">
        <v>1</v>
      </c>
      <c r="E418">
        <v>1</v>
      </c>
      <c r="F418">
        <v>1</v>
      </c>
      <c r="G418">
        <v>2</v>
      </c>
      <c r="H418">
        <v>5</v>
      </c>
      <c r="I418" s="51">
        <v>667</v>
      </c>
      <c r="J418" s="51">
        <f t="shared" si="52"/>
        <v>3335</v>
      </c>
      <c r="K418" s="51">
        <f t="shared" si="48"/>
        <v>667</v>
      </c>
      <c r="L418" s="51">
        <f t="shared" si="49"/>
        <v>667</v>
      </c>
      <c r="M418" s="51">
        <f t="shared" si="50"/>
        <v>667</v>
      </c>
      <c r="N418" s="51">
        <f t="shared" si="51"/>
        <v>1334</v>
      </c>
    </row>
    <row r="419" spans="1:18" x14ac:dyDescent="0.25">
      <c r="A419" t="s">
        <v>568</v>
      </c>
      <c r="B419" t="s">
        <v>1078</v>
      </c>
      <c r="C419" t="s">
        <v>24</v>
      </c>
      <c r="D419">
        <v>50</v>
      </c>
      <c r="E419">
        <v>50</v>
      </c>
      <c r="F419">
        <v>50</v>
      </c>
      <c r="G419">
        <v>50</v>
      </c>
      <c r="H419">
        <v>200</v>
      </c>
      <c r="I419" s="51">
        <v>164.55</v>
      </c>
      <c r="J419" s="51">
        <f t="shared" si="52"/>
        <v>32910</v>
      </c>
      <c r="K419" s="51">
        <f t="shared" si="48"/>
        <v>8227.5</v>
      </c>
      <c r="L419" s="51">
        <f t="shared" si="49"/>
        <v>8227.5</v>
      </c>
      <c r="M419" s="51">
        <f t="shared" si="50"/>
        <v>8227.5</v>
      </c>
      <c r="N419" s="51">
        <f t="shared" si="51"/>
        <v>8227.5</v>
      </c>
    </row>
    <row r="420" spans="1:18" x14ac:dyDescent="0.25">
      <c r="A420" t="s">
        <v>568</v>
      </c>
      <c r="B420" t="s">
        <v>1079</v>
      </c>
      <c r="C420" t="s">
        <v>24</v>
      </c>
      <c r="D420">
        <v>25</v>
      </c>
      <c r="E420">
        <v>25</v>
      </c>
      <c r="F420">
        <v>25</v>
      </c>
      <c r="G420">
        <v>25</v>
      </c>
      <c r="H420">
        <v>100</v>
      </c>
      <c r="I420" s="51">
        <v>157.55000000000001</v>
      </c>
      <c r="J420" s="51">
        <f t="shared" si="52"/>
        <v>15755.000000000002</v>
      </c>
      <c r="K420" s="51">
        <f t="shared" si="48"/>
        <v>3938.7500000000005</v>
      </c>
      <c r="L420" s="51">
        <f t="shared" si="49"/>
        <v>3938.7500000000005</v>
      </c>
      <c r="M420" s="51">
        <f t="shared" si="50"/>
        <v>3938.7500000000005</v>
      </c>
      <c r="N420" s="51">
        <f t="shared" si="51"/>
        <v>3938.7500000000005</v>
      </c>
    </row>
    <row r="421" spans="1:18" x14ac:dyDescent="0.25">
      <c r="A421" t="s">
        <v>568</v>
      </c>
      <c r="B421" t="s">
        <v>1080</v>
      </c>
      <c r="C421" t="s">
        <v>24</v>
      </c>
      <c r="D421">
        <v>25</v>
      </c>
      <c r="E421">
        <v>25</v>
      </c>
      <c r="F421">
        <v>25</v>
      </c>
      <c r="G421">
        <v>25</v>
      </c>
      <c r="H421">
        <v>100</v>
      </c>
      <c r="I421" s="51">
        <v>150</v>
      </c>
      <c r="J421" s="51">
        <f t="shared" si="52"/>
        <v>15000</v>
      </c>
      <c r="K421" s="51">
        <f t="shared" si="48"/>
        <v>3750</v>
      </c>
      <c r="L421" s="51">
        <f t="shared" si="49"/>
        <v>3750</v>
      </c>
      <c r="M421" s="51">
        <f t="shared" si="50"/>
        <v>3750</v>
      </c>
      <c r="N421" s="51">
        <f t="shared" si="51"/>
        <v>3750</v>
      </c>
    </row>
    <row r="422" spans="1:18" x14ac:dyDescent="0.25">
      <c r="A422" t="s">
        <v>568</v>
      </c>
      <c r="B422" t="s">
        <v>1081</v>
      </c>
      <c r="C422" t="s">
        <v>24</v>
      </c>
      <c r="D422">
        <v>38</v>
      </c>
      <c r="E422">
        <v>38</v>
      </c>
      <c r="F422">
        <v>38</v>
      </c>
      <c r="G422">
        <v>36</v>
      </c>
      <c r="H422">
        <v>150</v>
      </c>
      <c r="I422" s="51">
        <v>516.20000000000005</v>
      </c>
      <c r="J422" s="51">
        <f t="shared" si="52"/>
        <v>77430</v>
      </c>
      <c r="K422" s="51">
        <f t="shared" si="48"/>
        <v>19615.600000000002</v>
      </c>
      <c r="L422" s="51">
        <f t="shared" si="49"/>
        <v>19615.600000000002</v>
      </c>
      <c r="M422" s="51">
        <f t="shared" si="50"/>
        <v>19615.600000000002</v>
      </c>
      <c r="N422" s="51">
        <f t="shared" si="51"/>
        <v>18583.2</v>
      </c>
    </row>
    <row r="423" spans="1:18" x14ac:dyDescent="0.25">
      <c r="A423" t="s">
        <v>568</v>
      </c>
      <c r="B423" t="s">
        <v>1082</v>
      </c>
      <c r="C423" t="s">
        <v>24</v>
      </c>
      <c r="D423">
        <v>1250</v>
      </c>
      <c r="E423">
        <v>1250</v>
      </c>
      <c r="F423">
        <v>1250</v>
      </c>
      <c r="G423">
        <v>1250</v>
      </c>
      <c r="H423">
        <v>5000</v>
      </c>
      <c r="I423" s="51">
        <v>0.52</v>
      </c>
      <c r="J423" s="51">
        <f t="shared" si="52"/>
        <v>2600</v>
      </c>
      <c r="K423" s="51">
        <f t="shared" si="48"/>
        <v>650</v>
      </c>
      <c r="L423" s="51">
        <f t="shared" si="49"/>
        <v>650</v>
      </c>
      <c r="M423" s="51">
        <f t="shared" si="50"/>
        <v>650</v>
      </c>
      <c r="N423" s="51">
        <f t="shared" si="51"/>
        <v>650</v>
      </c>
    </row>
    <row r="424" spans="1:18" x14ac:dyDescent="0.25">
      <c r="A424" t="s">
        <v>568</v>
      </c>
      <c r="B424" t="s">
        <v>1083</v>
      </c>
      <c r="C424" t="s">
        <v>24</v>
      </c>
      <c r="D424">
        <v>4</v>
      </c>
      <c r="E424">
        <v>4</v>
      </c>
      <c r="F424">
        <v>4</v>
      </c>
      <c r="G424">
        <v>3</v>
      </c>
      <c r="H424">
        <v>15</v>
      </c>
      <c r="I424" s="51">
        <v>74</v>
      </c>
      <c r="J424" s="51">
        <f t="shared" si="52"/>
        <v>1110</v>
      </c>
      <c r="K424" s="51">
        <f t="shared" si="48"/>
        <v>296</v>
      </c>
      <c r="L424" s="51">
        <f t="shared" si="49"/>
        <v>296</v>
      </c>
      <c r="M424" s="51">
        <f t="shared" si="50"/>
        <v>296</v>
      </c>
      <c r="N424" s="51">
        <f t="shared" si="51"/>
        <v>222</v>
      </c>
    </row>
    <row r="425" spans="1:18" x14ac:dyDescent="0.25">
      <c r="A425" t="s">
        <v>568</v>
      </c>
      <c r="B425" t="s">
        <v>1084</v>
      </c>
      <c r="C425" t="s">
        <v>24</v>
      </c>
      <c r="D425">
        <v>6</v>
      </c>
      <c r="E425">
        <v>6</v>
      </c>
      <c r="F425">
        <v>6</v>
      </c>
      <c r="G425">
        <v>7</v>
      </c>
      <c r="H425">
        <v>25</v>
      </c>
      <c r="I425" s="51">
        <v>132.88999999999999</v>
      </c>
      <c r="J425" s="51">
        <f t="shared" si="52"/>
        <v>3322.2499999999995</v>
      </c>
      <c r="K425" s="51">
        <f t="shared" si="48"/>
        <v>797.33999999999992</v>
      </c>
      <c r="L425" s="51">
        <f t="shared" si="49"/>
        <v>797.33999999999992</v>
      </c>
      <c r="M425" s="51">
        <f t="shared" si="50"/>
        <v>797.33999999999992</v>
      </c>
      <c r="N425" s="51">
        <f t="shared" si="51"/>
        <v>930.2299999999999</v>
      </c>
    </row>
    <row r="426" spans="1:18" x14ac:dyDescent="0.25">
      <c r="A426" t="s">
        <v>568</v>
      </c>
      <c r="B426" t="s">
        <v>1085</v>
      </c>
      <c r="C426" t="s">
        <v>24</v>
      </c>
      <c r="D426">
        <v>5</v>
      </c>
      <c r="E426">
        <v>5</v>
      </c>
      <c r="F426">
        <v>5</v>
      </c>
      <c r="G426">
        <v>5</v>
      </c>
      <c r="H426">
        <v>20</v>
      </c>
      <c r="I426" s="51">
        <v>106.93</v>
      </c>
      <c r="J426" s="51">
        <f t="shared" si="52"/>
        <v>2138.6000000000004</v>
      </c>
      <c r="K426" s="51">
        <f t="shared" si="48"/>
        <v>534.65000000000009</v>
      </c>
      <c r="L426" s="51">
        <f t="shared" si="49"/>
        <v>534.65000000000009</v>
      </c>
      <c r="M426" s="51">
        <f t="shared" si="50"/>
        <v>534.65000000000009</v>
      </c>
      <c r="N426" s="51">
        <f t="shared" si="51"/>
        <v>534.65000000000009</v>
      </c>
    </row>
    <row r="427" spans="1:18" x14ac:dyDescent="0.25">
      <c r="A427" t="s">
        <v>568</v>
      </c>
      <c r="B427" t="s">
        <v>1086</v>
      </c>
      <c r="C427" t="s">
        <v>24</v>
      </c>
      <c r="D427">
        <v>1250</v>
      </c>
      <c r="E427">
        <v>1250</v>
      </c>
      <c r="F427">
        <v>1250</v>
      </c>
      <c r="G427">
        <v>1250</v>
      </c>
      <c r="H427">
        <v>5000</v>
      </c>
      <c r="I427" s="51">
        <v>1.7</v>
      </c>
      <c r="J427" s="51">
        <f t="shared" si="52"/>
        <v>8500</v>
      </c>
      <c r="K427" s="51">
        <f t="shared" si="48"/>
        <v>2125</v>
      </c>
      <c r="L427" s="51">
        <f t="shared" si="49"/>
        <v>2125</v>
      </c>
      <c r="M427" s="51">
        <f t="shared" si="50"/>
        <v>2125</v>
      </c>
      <c r="N427" s="51">
        <f t="shared" si="51"/>
        <v>2125</v>
      </c>
    </row>
    <row r="428" spans="1:18" x14ac:dyDescent="0.25">
      <c r="A428" t="s">
        <v>568</v>
      </c>
      <c r="B428" t="s">
        <v>1087</v>
      </c>
      <c r="C428" t="s">
        <v>24</v>
      </c>
      <c r="D428">
        <v>8</v>
      </c>
      <c r="E428">
        <v>8</v>
      </c>
      <c r="F428">
        <v>8</v>
      </c>
      <c r="G428">
        <v>6</v>
      </c>
      <c r="H428">
        <v>30</v>
      </c>
      <c r="I428" s="51">
        <v>1137.5</v>
      </c>
      <c r="J428" s="51">
        <f t="shared" si="52"/>
        <v>34125</v>
      </c>
      <c r="K428" s="51">
        <f t="shared" si="48"/>
        <v>9100</v>
      </c>
      <c r="L428" s="51">
        <f t="shared" si="49"/>
        <v>9100</v>
      </c>
      <c r="M428" s="51">
        <f t="shared" si="50"/>
        <v>9100</v>
      </c>
      <c r="N428" s="51">
        <f t="shared" si="51"/>
        <v>6825</v>
      </c>
    </row>
    <row r="429" spans="1:18" x14ac:dyDescent="0.25">
      <c r="A429" t="s">
        <v>568</v>
      </c>
      <c r="B429" t="s">
        <v>1088</v>
      </c>
      <c r="C429" t="s">
        <v>24</v>
      </c>
      <c r="D429">
        <v>2</v>
      </c>
      <c r="E429">
        <v>2</v>
      </c>
      <c r="F429">
        <v>2</v>
      </c>
      <c r="G429">
        <v>0</v>
      </c>
      <c r="H429">
        <v>6</v>
      </c>
      <c r="I429" s="51">
        <v>2080</v>
      </c>
      <c r="J429" s="51">
        <f t="shared" si="52"/>
        <v>12480</v>
      </c>
      <c r="K429" s="51">
        <f t="shared" si="48"/>
        <v>4160</v>
      </c>
      <c r="L429" s="51">
        <f t="shared" si="49"/>
        <v>4160</v>
      </c>
      <c r="M429" s="51">
        <f t="shared" si="50"/>
        <v>4160</v>
      </c>
      <c r="N429" s="51">
        <f t="shared" si="51"/>
        <v>0</v>
      </c>
    </row>
    <row r="430" spans="1:18" x14ac:dyDescent="0.25">
      <c r="A430" t="s">
        <v>568</v>
      </c>
      <c r="B430" t="s">
        <v>1089</v>
      </c>
      <c r="C430" t="s">
        <v>24</v>
      </c>
      <c r="D430">
        <v>50</v>
      </c>
      <c r="E430">
        <v>50</v>
      </c>
      <c r="F430">
        <v>50</v>
      </c>
      <c r="G430">
        <v>50</v>
      </c>
      <c r="H430">
        <v>200</v>
      </c>
      <c r="I430" s="51">
        <v>486.15999999999997</v>
      </c>
      <c r="J430" s="51">
        <f t="shared" si="52"/>
        <v>97232</v>
      </c>
      <c r="K430" s="51">
        <f t="shared" si="48"/>
        <v>24308</v>
      </c>
      <c r="L430" s="51">
        <f t="shared" si="49"/>
        <v>24308</v>
      </c>
      <c r="M430" s="51">
        <f t="shared" si="50"/>
        <v>24308</v>
      </c>
      <c r="N430" s="51">
        <f t="shared" si="51"/>
        <v>24308</v>
      </c>
    </row>
    <row r="431" spans="1:18" x14ac:dyDescent="0.25">
      <c r="A431" t="s">
        <v>568</v>
      </c>
      <c r="B431" t="s">
        <v>1090</v>
      </c>
      <c r="C431" t="s">
        <v>24</v>
      </c>
      <c r="D431">
        <v>50</v>
      </c>
      <c r="E431">
        <v>50</v>
      </c>
      <c r="F431">
        <v>50</v>
      </c>
      <c r="G431">
        <v>50</v>
      </c>
      <c r="H431">
        <v>200</v>
      </c>
      <c r="I431" s="51">
        <v>270</v>
      </c>
      <c r="J431" s="51">
        <f t="shared" si="52"/>
        <v>54000</v>
      </c>
      <c r="K431" s="51">
        <f t="shared" si="48"/>
        <v>13500</v>
      </c>
      <c r="L431" s="51">
        <f t="shared" si="49"/>
        <v>13500</v>
      </c>
      <c r="M431" s="51">
        <f t="shared" si="50"/>
        <v>13500</v>
      </c>
      <c r="N431" s="51">
        <f t="shared" si="51"/>
        <v>13500</v>
      </c>
    </row>
    <row r="432" spans="1:18" x14ac:dyDescent="0.25">
      <c r="A432" t="s">
        <v>568</v>
      </c>
      <c r="B432" t="s">
        <v>1091</v>
      </c>
      <c r="C432" t="s">
        <v>24</v>
      </c>
      <c r="D432">
        <v>1</v>
      </c>
      <c r="E432">
        <v>1</v>
      </c>
      <c r="F432">
        <v>1</v>
      </c>
      <c r="G432">
        <v>2</v>
      </c>
      <c r="H432">
        <v>5</v>
      </c>
      <c r="I432" s="51">
        <v>4365</v>
      </c>
      <c r="J432" s="51">
        <f t="shared" si="52"/>
        <v>21825</v>
      </c>
      <c r="K432" s="51">
        <f t="shared" si="48"/>
        <v>4365</v>
      </c>
      <c r="L432" s="51">
        <f t="shared" si="49"/>
        <v>4365</v>
      </c>
      <c r="M432" s="51">
        <f t="shared" si="50"/>
        <v>4365</v>
      </c>
      <c r="N432" s="51">
        <f t="shared" si="51"/>
        <v>8730</v>
      </c>
      <c r="O432" s="53"/>
      <c r="P432" s="53"/>
      <c r="Q432" s="53"/>
      <c r="R432" s="53"/>
    </row>
    <row r="433" spans="1:18" x14ac:dyDescent="0.25">
      <c r="A433" t="s">
        <v>568</v>
      </c>
      <c r="B433" t="s">
        <v>1092</v>
      </c>
      <c r="C433" t="s">
        <v>24</v>
      </c>
      <c r="D433">
        <v>25</v>
      </c>
      <c r="E433">
        <v>25</v>
      </c>
      <c r="F433">
        <v>25</v>
      </c>
      <c r="G433">
        <v>25</v>
      </c>
      <c r="H433">
        <v>100</v>
      </c>
      <c r="I433" s="51">
        <v>895</v>
      </c>
      <c r="J433" s="51">
        <f t="shared" si="52"/>
        <v>89500</v>
      </c>
      <c r="K433" s="51">
        <f t="shared" si="48"/>
        <v>22375</v>
      </c>
      <c r="L433" s="51">
        <f t="shared" si="49"/>
        <v>22375</v>
      </c>
      <c r="M433" s="51">
        <f t="shared" si="50"/>
        <v>22375</v>
      </c>
      <c r="N433" s="51">
        <f t="shared" si="51"/>
        <v>22375</v>
      </c>
    </row>
    <row r="434" spans="1:18" x14ac:dyDescent="0.25">
      <c r="A434" t="s">
        <v>568</v>
      </c>
      <c r="B434" t="s">
        <v>1093</v>
      </c>
      <c r="C434" t="s">
        <v>24</v>
      </c>
      <c r="D434">
        <v>25</v>
      </c>
      <c r="E434">
        <v>25</v>
      </c>
      <c r="F434">
        <v>25</v>
      </c>
      <c r="G434">
        <v>25</v>
      </c>
      <c r="H434">
        <v>100</v>
      </c>
      <c r="I434" s="51">
        <v>1130</v>
      </c>
      <c r="J434" s="51">
        <f t="shared" si="52"/>
        <v>113000</v>
      </c>
      <c r="K434" s="51">
        <f t="shared" si="48"/>
        <v>28250</v>
      </c>
      <c r="L434" s="51">
        <f t="shared" si="49"/>
        <v>28250</v>
      </c>
      <c r="M434" s="51">
        <f t="shared" si="50"/>
        <v>28250</v>
      </c>
      <c r="N434" s="51">
        <f t="shared" si="51"/>
        <v>28250</v>
      </c>
    </row>
    <row r="435" spans="1:18" x14ac:dyDescent="0.25">
      <c r="A435" t="s">
        <v>568</v>
      </c>
      <c r="B435" t="s">
        <v>1094</v>
      </c>
      <c r="C435" t="s">
        <v>24</v>
      </c>
      <c r="D435">
        <v>25</v>
      </c>
      <c r="E435">
        <v>25</v>
      </c>
      <c r="F435">
        <v>25</v>
      </c>
      <c r="G435">
        <v>25</v>
      </c>
      <c r="H435">
        <v>100</v>
      </c>
      <c r="I435" s="51">
        <v>1047</v>
      </c>
      <c r="J435" s="51">
        <f t="shared" si="52"/>
        <v>104700</v>
      </c>
      <c r="K435" s="51">
        <f t="shared" si="48"/>
        <v>26175</v>
      </c>
      <c r="L435" s="51">
        <f t="shared" si="49"/>
        <v>26175</v>
      </c>
      <c r="M435" s="51">
        <f t="shared" si="50"/>
        <v>26175</v>
      </c>
      <c r="N435" s="51">
        <f t="shared" si="51"/>
        <v>26175</v>
      </c>
    </row>
    <row r="436" spans="1:18" x14ac:dyDescent="0.25">
      <c r="A436" t="s">
        <v>568</v>
      </c>
      <c r="B436" t="s">
        <v>1095</v>
      </c>
      <c r="C436" t="s">
        <v>24</v>
      </c>
      <c r="D436">
        <v>25</v>
      </c>
      <c r="E436">
        <v>25</v>
      </c>
      <c r="F436">
        <v>25</v>
      </c>
      <c r="G436">
        <v>25</v>
      </c>
      <c r="H436">
        <v>100</v>
      </c>
      <c r="I436" s="51">
        <v>980</v>
      </c>
      <c r="J436" s="51">
        <f t="shared" si="52"/>
        <v>98000</v>
      </c>
      <c r="K436" s="51">
        <f t="shared" si="48"/>
        <v>24500</v>
      </c>
      <c r="L436" s="51">
        <f t="shared" si="49"/>
        <v>24500</v>
      </c>
      <c r="M436" s="51">
        <f t="shared" si="50"/>
        <v>24500</v>
      </c>
      <c r="N436" s="51">
        <f t="shared" si="51"/>
        <v>24500</v>
      </c>
    </row>
    <row r="437" spans="1:18" x14ac:dyDescent="0.25">
      <c r="A437" t="s">
        <v>568</v>
      </c>
      <c r="B437" t="s">
        <v>1096</v>
      </c>
      <c r="C437" t="s">
        <v>24</v>
      </c>
      <c r="D437">
        <v>25</v>
      </c>
      <c r="E437">
        <v>25</v>
      </c>
      <c r="F437">
        <v>25</v>
      </c>
      <c r="G437">
        <v>25</v>
      </c>
      <c r="H437">
        <v>100</v>
      </c>
      <c r="I437" s="51">
        <v>1125</v>
      </c>
      <c r="J437" s="51">
        <f t="shared" si="52"/>
        <v>112500</v>
      </c>
      <c r="K437" s="51">
        <f t="shared" si="48"/>
        <v>28125</v>
      </c>
      <c r="L437" s="51">
        <f t="shared" si="49"/>
        <v>28125</v>
      </c>
      <c r="M437" s="51">
        <f t="shared" si="50"/>
        <v>28125</v>
      </c>
      <c r="N437" s="51">
        <f t="shared" si="51"/>
        <v>28125</v>
      </c>
    </row>
    <row r="438" spans="1:18" x14ac:dyDescent="0.25">
      <c r="A438" s="59" t="s">
        <v>568</v>
      </c>
      <c r="B438" s="59" t="s">
        <v>1097</v>
      </c>
      <c r="C438" s="59" t="s">
        <v>24</v>
      </c>
      <c r="D438" s="59">
        <v>18</v>
      </c>
      <c r="E438" s="59">
        <v>18</v>
      </c>
      <c r="F438" s="59">
        <v>18</v>
      </c>
      <c r="G438" s="59">
        <v>16</v>
      </c>
      <c r="H438" s="59">
        <v>70</v>
      </c>
      <c r="I438" s="60">
        <v>450</v>
      </c>
      <c r="J438" s="60">
        <f t="shared" si="52"/>
        <v>31500</v>
      </c>
      <c r="K438" s="60">
        <f t="shared" si="48"/>
        <v>8100</v>
      </c>
      <c r="L438" s="60">
        <f t="shared" si="49"/>
        <v>8100</v>
      </c>
      <c r="M438" s="60">
        <f t="shared" si="50"/>
        <v>8100</v>
      </c>
      <c r="N438" s="60">
        <f t="shared" si="51"/>
        <v>7200</v>
      </c>
      <c r="O438" s="61">
        <f>SUM(K369:K438)</f>
        <v>3291354.1599999997</v>
      </c>
      <c r="P438" s="61">
        <f t="shared" ref="P438:R438" si="53">SUM(L369:L438)</f>
        <v>3291354.1599999997</v>
      </c>
      <c r="Q438" s="61">
        <f t="shared" si="53"/>
        <v>3291354.1599999997</v>
      </c>
      <c r="R438" s="61">
        <f t="shared" si="53"/>
        <v>3255137.8</v>
      </c>
    </row>
    <row r="439" spans="1:18" x14ac:dyDescent="0.25">
      <c r="A439" t="s">
        <v>440</v>
      </c>
      <c r="B439" t="s">
        <v>442</v>
      </c>
      <c r="C439" t="s">
        <v>24</v>
      </c>
      <c r="D439">
        <v>1</v>
      </c>
      <c r="E439">
        <v>1</v>
      </c>
      <c r="F439">
        <v>1</v>
      </c>
      <c r="G439">
        <v>0</v>
      </c>
      <c r="H439">
        <v>3</v>
      </c>
      <c r="I439" s="51">
        <v>7304.2</v>
      </c>
      <c r="J439" s="51">
        <f t="shared" si="52"/>
        <v>21912.6</v>
      </c>
      <c r="K439" s="51">
        <f t="shared" si="48"/>
        <v>7304.2</v>
      </c>
      <c r="L439" s="51">
        <f t="shared" si="49"/>
        <v>7304.2</v>
      </c>
      <c r="M439" s="51">
        <f t="shared" si="50"/>
        <v>7304.2</v>
      </c>
      <c r="N439" s="51">
        <f t="shared" si="51"/>
        <v>0</v>
      </c>
    </row>
    <row r="440" spans="1:18" x14ac:dyDescent="0.25">
      <c r="A440" s="59" t="s">
        <v>440</v>
      </c>
      <c r="B440" s="59" t="s">
        <v>444</v>
      </c>
      <c r="C440" s="59" t="s">
        <v>24</v>
      </c>
      <c r="D440" s="59">
        <v>1</v>
      </c>
      <c r="E440" s="59">
        <v>1</v>
      </c>
      <c r="F440" s="59">
        <v>1</v>
      </c>
      <c r="G440" s="59">
        <v>1</v>
      </c>
      <c r="H440" s="59">
        <v>4</v>
      </c>
      <c r="I440" s="60">
        <v>750</v>
      </c>
      <c r="J440" s="60">
        <f t="shared" si="52"/>
        <v>3000</v>
      </c>
      <c r="K440" s="60">
        <f t="shared" si="48"/>
        <v>750</v>
      </c>
      <c r="L440" s="60">
        <f t="shared" si="49"/>
        <v>750</v>
      </c>
      <c r="M440" s="60">
        <f t="shared" si="50"/>
        <v>750</v>
      </c>
      <c r="N440" s="60">
        <f t="shared" si="51"/>
        <v>750</v>
      </c>
      <c r="O440" s="61">
        <f>SUM(K439:K440)</f>
        <v>8054.2</v>
      </c>
      <c r="P440" s="61">
        <f t="shared" ref="P440:R440" si="54">SUM(L439:L440)</f>
        <v>8054.2</v>
      </c>
      <c r="Q440" s="61">
        <f t="shared" si="54"/>
        <v>8054.2</v>
      </c>
      <c r="R440" s="61">
        <f t="shared" si="54"/>
        <v>750</v>
      </c>
    </row>
    <row r="441" spans="1:18" x14ac:dyDescent="0.25">
      <c r="A441" t="s">
        <v>67</v>
      </c>
      <c r="B441" t="s">
        <v>69</v>
      </c>
      <c r="C441" t="s">
        <v>24</v>
      </c>
      <c r="D441">
        <v>196</v>
      </c>
      <c r="E441">
        <v>196</v>
      </c>
      <c r="F441">
        <v>196</v>
      </c>
      <c r="G441">
        <v>194</v>
      </c>
      <c r="H441">
        <v>782</v>
      </c>
      <c r="I441" s="51">
        <v>229.51</v>
      </c>
      <c r="J441" s="51">
        <f t="shared" si="52"/>
        <v>179476.82</v>
      </c>
      <c r="K441" s="51">
        <f t="shared" si="48"/>
        <v>44983.96</v>
      </c>
      <c r="L441" s="51">
        <f t="shared" si="49"/>
        <v>44983.96</v>
      </c>
      <c r="M441" s="51">
        <f t="shared" si="50"/>
        <v>44983.96</v>
      </c>
      <c r="N441" s="51">
        <f t="shared" si="51"/>
        <v>44524.939999999995</v>
      </c>
    </row>
    <row r="442" spans="1:18" x14ac:dyDescent="0.25">
      <c r="A442" t="s">
        <v>67</v>
      </c>
      <c r="B442" t="s">
        <v>71</v>
      </c>
      <c r="C442" t="s">
        <v>24</v>
      </c>
      <c r="D442">
        <v>12600</v>
      </c>
      <c r="E442">
        <v>12600</v>
      </c>
      <c r="F442">
        <v>12600</v>
      </c>
      <c r="G442">
        <v>12600</v>
      </c>
      <c r="H442">
        <v>50400</v>
      </c>
      <c r="I442" s="51">
        <v>29.5</v>
      </c>
      <c r="J442" s="51">
        <f t="shared" si="52"/>
        <v>1486800</v>
      </c>
      <c r="K442" s="51">
        <f t="shared" si="48"/>
        <v>371700</v>
      </c>
      <c r="L442" s="51">
        <f t="shared" si="49"/>
        <v>371700</v>
      </c>
      <c r="M442" s="51">
        <f t="shared" si="50"/>
        <v>371700</v>
      </c>
      <c r="N442" s="51">
        <f t="shared" si="51"/>
        <v>371700</v>
      </c>
    </row>
    <row r="443" spans="1:18" x14ac:dyDescent="0.25">
      <c r="A443" t="s">
        <v>67</v>
      </c>
      <c r="B443" t="s">
        <v>73</v>
      </c>
      <c r="C443" t="s">
        <v>24</v>
      </c>
      <c r="D443">
        <v>347</v>
      </c>
      <c r="E443">
        <v>347</v>
      </c>
      <c r="F443">
        <v>347</v>
      </c>
      <c r="G443">
        <v>345</v>
      </c>
      <c r="H443">
        <v>1386</v>
      </c>
      <c r="I443" s="51">
        <v>17.7</v>
      </c>
      <c r="J443" s="51">
        <f t="shared" si="52"/>
        <v>24532.2</v>
      </c>
      <c r="K443" s="51">
        <f t="shared" si="48"/>
        <v>6141.9</v>
      </c>
      <c r="L443" s="51">
        <f t="shared" si="49"/>
        <v>6141.9</v>
      </c>
      <c r="M443" s="51">
        <f t="shared" si="50"/>
        <v>6141.9</v>
      </c>
      <c r="N443" s="51">
        <f t="shared" si="51"/>
        <v>6106.5</v>
      </c>
    </row>
    <row r="444" spans="1:18" x14ac:dyDescent="0.25">
      <c r="A444" t="s">
        <v>67</v>
      </c>
      <c r="B444" t="s">
        <v>75</v>
      </c>
      <c r="C444" t="s">
        <v>24</v>
      </c>
      <c r="D444">
        <v>1582</v>
      </c>
      <c r="E444">
        <v>1582</v>
      </c>
      <c r="F444">
        <v>1582</v>
      </c>
      <c r="G444">
        <v>1582</v>
      </c>
      <c r="H444">
        <v>6328</v>
      </c>
      <c r="I444" s="51">
        <v>171.1</v>
      </c>
      <c r="J444" s="51">
        <f t="shared" si="52"/>
        <v>1082720.8</v>
      </c>
      <c r="K444" s="51">
        <f t="shared" si="48"/>
        <v>270680.2</v>
      </c>
      <c r="L444" s="51">
        <f t="shared" si="49"/>
        <v>270680.2</v>
      </c>
      <c r="M444" s="51">
        <f t="shared" si="50"/>
        <v>270680.2</v>
      </c>
      <c r="N444" s="51">
        <f t="shared" si="51"/>
        <v>270680.2</v>
      </c>
    </row>
    <row r="445" spans="1:18" x14ac:dyDescent="0.25">
      <c r="A445" t="s">
        <v>67</v>
      </c>
      <c r="B445" t="s">
        <v>77</v>
      </c>
      <c r="C445" t="s">
        <v>24</v>
      </c>
      <c r="D445">
        <v>4</v>
      </c>
      <c r="E445">
        <v>4</v>
      </c>
      <c r="F445">
        <v>4</v>
      </c>
      <c r="G445">
        <v>3</v>
      </c>
      <c r="H445">
        <v>15</v>
      </c>
      <c r="I445" s="51">
        <v>449.99</v>
      </c>
      <c r="J445" s="51">
        <f t="shared" si="52"/>
        <v>6749.85</v>
      </c>
      <c r="K445" s="51">
        <f t="shared" si="48"/>
        <v>1799.96</v>
      </c>
      <c r="L445" s="51">
        <f t="shared" si="49"/>
        <v>1799.96</v>
      </c>
      <c r="M445" s="51">
        <f t="shared" si="50"/>
        <v>1799.96</v>
      </c>
      <c r="N445" s="51">
        <f t="shared" si="51"/>
        <v>1349.97</v>
      </c>
    </row>
    <row r="446" spans="1:18" x14ac:dyDescent="0.25">
      <c r="A446" t="s">
        <v>67</v>
      </c>
      <c r="B446" t="s">
        <v>79</v>
      </c>
      <c r="C446" t="s">
        <v>24</v>
      </c>
      <c r="D446">
        <v>7</v>
      </c>
      <c r="E446">
        <v>7</v>
      </c>
      <c r="F446">
        <v>7</v>
      </c>
      <c r="G446">
        <v>7</v>
      </c>
      <c r="H446">
        <v>28</v>
      </c>
      <c r="I446" s="51">
        <v>625</v>
      </c>
      <c r="J446" s="51">
        <f t="shared" si="52"/>
        <v>17500</v>
      </c>
      <c r="K446" s="51">
        <f t="shared" si="48"/>
        <v>4375</v>
      </c>
      <c r="L446" s="51">
        <f t="shared" si="49"/>
        <v>4375</v>
      </c>
      <c r="M446" s="51">
        <f t="shared" si="50"/>
        <v>4375</v>
      </c>
      <c r="N446" s="51">
        <f t="shared" si="51"/>
        <v>4375</v>
      </c>
    </row>
    <row r="447" spans="1:18" x14ac:dyDescent="0.25">
      <c r="A447" t="s">
        <v>67</v>
      </c>
      <c r="B447" t="s">
        <v>81</v>
      </c>
      <c r="C447" t="s">
        <v>244</v>
      </c>
      <c r="D447">
        <v>1487</v>
      </c>
      <c r="E447">
        <v>1487</v>
      </c>
      <c r="F447">
        <v>1487</v>
      </c>
      <c r="G447">
        <v>1486</v>
      </c>
      <c r="H447">
        <v>5947</v>
      </c>
      <c r="I447" s="51">
        <v>21.24</v>
      </c>
      <c r="J447" s="51">
        <f t="shared" si="52"/>
        <v>126314.27999999998</v>
      </c>
      <c r="K447" s="51">
        <f t="shared" si="48"/>
        <v>31583.879999999997</v>
      </c>
      <c r="L447" s="51">
        <f t="shared" si="49"/>
        <v>31583.879999999997</v>
      </c>
      <c r="M447" s="51">
        <f t="shared" si="50"/>
        <v>31583.879999999997</v>
      </c>
      <c r="N447" s="51">
        <f t="shared" si="51"/>
        <v>31562.639999999999</v>
      </c>
    </row>
    <row r="448" spans="1:18" x14ac:dyDescent="0.25">
      <c r="A448" t="s">
        <v>67</v>
      </c>
      <c r="B448" t="s">
        <v>82</v>
      </c>
      <c r="C448" t="s">
        <v>24</v>
      </c>
      <c r="D448">
        <v>34</v>
      </c>
      <c r="E448">
        <v>34</v>
      </c>
      <c r="F448">
        <v>34</v>
      </c>
      <c r="G448">
        <v>34</v>
      </c>
      <c r="H448">
        <v>136</v>
      </c>
      <c r="I448" s="51">
        <v>115.64</v>
      </c>
      <c r="J448" s="51">
        <f t="shared" si="52"/>
        <v>15727.04</v>
      </c>
      <c r="K448" s="51">
        <f t="shared" si="48"/>
        <v>3931.76</v>
      </c>
      <c r="L448" s="51">
        <f t="shared" si="49"/>
        <v>3931.76</v>
      </c>
      <c r="M448" s="51">
        <f t="shared" si="50"/>
        <v>3931.76</v>
      </c>
      <c r="N448" s="51">
        <f t="shared" si="51"/>
        <v>3931.76</v>
      </c>
    </row>
    <row r="449" spans="1:14" x14ac:dyDescent="0.25">
      <c r="A449" t="s">
        <v>67</v>
      </c>
      <c r="B449" t="s">
        <v>83</v>
      </c>
      <c r="C449" t="s">
        <v>24</v>
      </c>
      <c r="D449">
        <v>3</v>
      </c>
      <c r="E449">
        <v>3</v>
      </c>
      <c r="F449">
        <v>3</v>
      </c>
      <c r="G449">
        <v>2</v>
      </c>
      <c r="H449">
        <v>11</v>
      </c>
      <c r="I449" s="51">
        <v>52.2</v>
      </c>
      <c r="J449" s="51">
        <f t="shared" si="52"/>
        <v>574.20000000000005</v>
      </c>
      <c r="K449" s="51">
        <f t="shared" si="48"/>
        <v>156.60000000000002</v>
      </c>
      <c r="L449" s="51">
        <f t="shared" si="49"/>
        <v>156.60000000000002</v>
      </c>
      <c r="M449" s="51">
        <f t="shared" si="50"/>
        <v>156.60000000000002</v>
      </c>
      <c r="N449" s="51">
        <f t="shared" si="51"/>
        <v>104.4</v>
      </c>
    </row>
    <row r="450" spans="1:14" x14ac:dyDescent="0.25">
      <c r="A450" t="s">
        <v>67</v>
      </c>
      <c r="B450" t="s">
        <v>84</v>
      </c>
      <c r="C450" t="s">
        <v>24</v>
      </c>
      <c r="D450">
        <v>75</v>
      </c>
      <c r="E450">
        <v>75</v>
      </c>
      <c r="F450">
        <v>75</v>
      </c>
      <c r="G450">
        <v>75</v>
      </c>
      <c r="H450">
        <v>300</v>
      </c>
      <c r="I450" s="51">
        <v>21.21</v>
      </c>
      <c r="J450" s="51">
        <f t="shared" si="52"/>
        <v>6363</v>
      </c>
      <c r="K450" s="51">
        <f t="shared" si="48"/>
        <v>1590.75</v>
      </c>
      <c r="L450" s="51">
        <f t="shared" si="49"/>
        <v>1590.75</v>
      </c>
      <c r="M450" s="51">
        <f t="shared" si="50"/>
        <v>1590.75</v>
      </c>
      <c r="N450" s="51">
        <f t="shared" si="51"/>
        <v>1590.75</v>
      </c>
    </row>
    <row r="451" spans="1:14" x14ac:dyDescent="0.25">
      <c r="A451" t="s">
        <v>67</v>
      </c>
      <c r="B451" t="s">
        <v>85</v>
      </c>
      <c r="C451" t="s">
        <v>24</v>
      </c>
      <c r="D451">
        <v>685</v>
      </c>
      <c r="E451">
        <v>685</v>
      </c>
      <c r="F451">
        <v>685</v>
      </c>
      <c r="G451">
        <v>686</v>
      </c>
      <c r="H451">
        <v>2741</v>
      </c>
      <c r="I451" s="51">
        <v>23.2</v>
      </c>
      <c r="J451" s="51">
        <f t="shared" si="52"/>
        <v>63591.199999999997</v>
      </c>
      <c r="K451" s="51">
        <f t="shared" si="48"/>
        <v>15892</v>
      </c>
      <c r="L451" s="51">
        <f t="shared" si="49"/>
        <v>15892</v>
      </c>
      <c r="M451" s="51">
        <f t="shared" si="50"/>
        <v>15892</v>
      </c>
      <c r="N451" s="51">
        <f t="shared" si="51"/>
        <v>15915.199999999999</v>
      </c>
    </row>
    <row r="452" spans="1:14" x14ac:dyDescent="0.25">
      <c r="A452" t="s">
        <v>67</v>
      </c>
      <c r="B452" t="s">
        <v>86</v>
      </c>
      <c r="C452" t="s">
        <v>24</v>
      </c>
      <c r="D452">
        <v>37</v>
      </c>
      <c r="E452">
        <v>37</v>
      </c>
      <c r="F452">
        <v>37</v>
      </c>
      <c r="G452">
        <v>37</v>
      </c>
      <c r="H452">
        <v>148</v>
      </c>
      <c r="I452" s="51">
        <v>29.5</v>
      </c>
      <c r="J452" s="51">
        <f t="shared" si="52"/>
        <v>4366</v>
      </c>
      <c r="K452" s="51">
        <f t="shared" si="48"/>
        <v>1091.5</v>
      </c>
      <c r="L452" s="51">
        <f t="shared" si="49"/>
        <v>1091.5</v>
      </c>
      <c r="M452" s="51">
        <f t="shared" si="50"/>
        <v>1091.5</v>
      </c>
      <c r="N452" s="51">
        <f t="shared" si="51"/>
        <v>1091.5</v>
      </c>
    </row>
    <row r="453" spans="1:14" x14ac:dyDescent="0.25">
      <c r="A453" t="s">
        <v>67</v>
      </c>
      <c r="B453" t="s">
        <v>87</v>
      </c>
      <c r="C453" t="s">
        <v>24</v>
      </c>
      <c r="D453">
        <v>140</v>
      </c>
      <c r="E453">
        <v>140</v>
      </c>
      <c r="F453">
        <v>140</v>
      </c>
      <c r="G453">
        <v>141</v>
      </c>
      <c r="H453">
        <v>561</v>
      </c>
      <c r="I453" s="51">
        <v>47.2</v>
      </c>
      <c r="J453" s="51">
        <f t="shared" si="52"/>
        <v>26479.200000000001</v>
      </c>
      <c r="K453" s="51">
        <f t="shared" si="48"/>
        <v>6608</v>
      </c>
      <c r="L453" s="51">
        <f t="shared" si="49"/>
        <v>6608</v>
      </c>
      <c r="M453" s="51">
        <f t="shared" si="50"/>
        <v>6608</v>
      </c>
      <c r="N453" s="51">
        <f t="shared" si="51"/>
        <v>6655.2000000000007</v>
      </c>
    </row>
    <row r="454" spans="1:14" x14ac:dyDescent="0.25">
      <c r="A454" t="s">
        <v>67</v>
      </c>
      <c r="B454" t="s">
        <v>88</v>
      </c>
      <c r="C454" t="s">
        <v>24</v>
      </c>
      <c r="D454">
        <v>106</v>
      </c>
      <c r="E454">
        <v>106</v>
      </c>
      <c r="F454">
        <v>106</v>
      </c>
      <c r="G454">
        <v>106</v>
      </c>
      <c r="H454">
        <v>424</v>
      </c>
      <c r="I454" s="51">
        <v>115.64</v>
      </c>
      <c r="J454" s="51">
        <f t="shared" si="52"/>
        <v>49031.360000000001</v>
      </c>
      <c r="K454" s="51">
        <f t="shared" ref="K454:K517" si="55">D454*I454</f>
        <v>12257.84</v>
      </c>
      <c r="L454" s="51">
        <f t="shared" ref="L454:L517" si="56">I454*E454</f>
        <v>12257.84</v>
      </c>
      <c r="M454" s="51">
        <f t="shared" ref="M454:M517" si="57">I454*F454</f>
        <v>12257.84</v>
      </c>
      <c r="N454" s="51">
        <f t="shared" ref="N454:N517" si="58">I454*G454</f>
        <v>12257.84</v>
      </c>
    </row>
    <row r="455" spans="1:14" x14ac:dyDescent="0.25">
      <c r="A455" t="s">
        <v>67</v>
      </c>
      <c r="B455" t="s">
        <v>89</v>
      </c>
      <c r="C455" t="s">
        <v>24</v>
      </c>
      <c r="D455">
        <v>6</v>
      </c>
      <c r="E455">
        <v>6</v>
      </c>
      <c r="F455">
        <v>6</v>
      </c>
      <c r="G455">
        <v>7</v>
      </c>
      <c r="H455">
        <v>25</v>
      </c>
      <c r="I455" s="51">
        <v>37</v>
      </c>
      <c r="J455" s="51">
        <f t="shared" ref="J455:J518" si="59">I455*H455</f>
        <v>925</v>
      </c>
      <c r="K455" s="51">
        <f t="shared" si="55"/>
        <v>222</v>
      </c>
      <c r="L455" s="51">
        <f t="shared" si="56"/>
        <v>222</v>
      </c>
      <c r="M455" s="51">
        <f t="shared" si="57"/>
        <v>222</v>
      </c>
      <c r="N455" s="51">
        <f t="shared" si="58"/>
        <v>259</v>
      </c>
    </row>
    <row r="456" spans="1:14" x14ac:dyDescent="0.25">
      <c r="A456" t="s">
        <v>67</v>
      </c>
      <c r="B456" t="s">
        <v>90</v>
      </c>
      <c r="C456" t="s">
        <v>24</v>
      </c>
      <c r="D456">
        <v>11</v>
      </c>
      <c r="E456">
        <v>11</v>
      </c>
      <c r="F456">
        <v>11</v>
      </c>
      <c r="G456">
        <v>11</v>
      </c>
      <c r="H456">
        <v>44</v>
      </c>
      <c r="I456" s="51">
        <v>156.6</v>
      </c>
      <c r="J456" s="51">
        <f t="shared" si="59"/>
        <v>6890.4</v>
      </c>
      <c r="K456" s="51">
        <f t="shared" si="55"/>
        <v>1722.6</v>
      </c>
      <c r="L456" s="51">
        <f t="shared" si="56"/>
        <v>1722.6</v>
      </c>
      <c r="M456" s="51">
        <f t="shared" si="57"/>
        <v>1722.6</v>
      </c>
      <c r="N456" s="51">
        <f t="shared" si="58"/>
        <v>1722.6</v>
      </c>
    </row>
    <row r="457" spans="1:14" x14ac:dyDescent="0.25">
      <c r="A457" t="s">
        <v>67</v>
      </c>
      <c r="B457" t="s">
        <v>91</v>
      </c>
      <c r="C457" t="s">
        <v>24</v>
      </c>
      <c r="D457">
        <v>52</v>
      </c>
      <c r="E457">
        <v>52</v>
      </c>
      <c r="F457">
        <v>52</v>
      </c>
      <c r="G457">
        <v>51</v>
      </c>
      <c r="H457">
        <v>207</v>
      </c>
      <c r="I457" s="51">
        <v>41.3</v>
      </c>
      <c r="J457" s="51">
        <f t="shared" si="59"/>
        <v>8549.0999999999985</v>
      </c>
      <c r="K457" s="51">
        <f t="shared" si="55"/>
        <v>2147.6</v>
      </c>
      <c r="L457" s="51">
        <f t="shared" si="56"/>
        <v>2147.6</v>
      </c>
      <c r="M457" s="51">
        <f t="shared" si="57"/>
        <v>2147.6</v>
      </c>
      <c r="N457" s="51">
        <f t="shared" si="58"/>
        <v>2106.2999999999997</v>
      </c>
    </row>
    <row r="458" spans="1:14" x14ac:dyDescent="0.25">
      <c r="A458" t="s">
        <v>67</v>
      </c>
      <c r="B458" t="s">
        <v>92</v>
      </c>
      <c r="C458" t="s">
        <v>244</v>
      </c>
      <c r="D458">
        <v>230</v>
      </c>
      <c r="E458">
        <v>230</v>
      </c>
      <c r="F458">
        <v>230</v>
      </c>
      <c r="G458">
        <v>231</v>
      </c>
      <c r="H458">
        <v>921</v>
      </c>
      <c r="I458" s="51">
        <v>25.96</v>
      </c>
      <c r="J458" s="51">
        <f t="shared" si="59"/>
        <v>23909.16</v>
      </c>
      <c r="K458" s="51">
        <f t="shared" si="55"/>
        <v>5970.8</v>
      </c>
      <c r="L458" s="51">
        <f t="shared" si="56"/>
        <v>5970.8</v>
      </c>
      <c r="M458" s="51">
        <f t="shared" si="57"/>
        <v>5970.8</v>
      </c>
      <c r="N458" s="51">
        <f t="shared" si="58"/>
        <v>5996.76</v>
      </c>
    </row>
    <row r="459" spans="1:14" x14ac:dyDescent="0.25">
      <c r="A459" t="s">
        <v>67</v>
      </c>
      <c r="B459" t="s">
        <v>93</v>
      </c>
      <c r="C459" t="s">
        <v>244</v>
      </c>
      <c r="D459">
        <v>151</v>
      </c>
      <c r="E459">
        <v>151</v>
      </c>
      <c r="F459">
        <v>151</v>
      </c>
      <c r="G459">
        <v>152</v>
      </c>
      <c r="H459">
        <v>605</v>
      </c>
      <c r="I459" s="51">
        <v>7.86</v>
      </c>
      <c r="J459" s="51">
        <f t="shared" si="59"/>
        <v>4755.3</v>
      </c>
      <c r="K459" s="51">
        <f t="shared" si="55"/>
        <v>1186.8600000000001</v>
      </c>
      <c r="L459" s="51">
        <f t="shared" si="56"/>
        <v>1186.8600000000001</v>
      </c>
      <c r="M459" s="51">
        <f t="shared" si="57"/>
        <v>1186.8600000000001</v>
      </c>
      <c r="N459" s="51">
        <f t="shared" si="58"/>
        <v>1194.72</v>
      </c>
    </row>
    <row r="460" spans="1:14" x14ac:dyDescent="0.25">
      <c r="A460" t="s">
        <v>67</v>
      </c>
      <c r="B460" t="s">
        <v>94</v>
      </c>
      <c r="C460" t="s">
        <v>24</v>
      </c>
      <c r="D460">
        <v>140</v>
      </c>
      <c r="E460">
        <v>140</v>
      </c>
      <c r="F460">
        <v>140</v>
      </c>
      <c r="G460">
        <v>139</v>
      </c>
      <c r="H460">
        <v>559</v>
      </c>
      <c r="I460" s="51">
        <v>20.059999999999999</v>
      </c>
      <c r="J460" s="51">
        <f t="shared" si="59"/>
        <v>11213.539999999999</v>
      </c>
      <c r="K460" s="51">
        <f t="shared" si="55"/>
        <v>2808.3999999999996</v>
      </c>
      <c r="L460" s="51">
        <f t="shared" si="56"/>
        <v>2808.3999999999996</v>
      </c>
      <c r="M460" s="51">
        <f t="shared" si="57"/>
        <v>2808.3999999999996</v>
      </c>
      <c r="N460" s="51">
        <f t="shared" si="58"/>
        <v>2788.3399999999997</v>
      </c>
    </row>
    <row r="461" spans="1:14" x14ac:dyDescent="0.25">
      <c r="A461" t="s">
        <v>67</v>
      </c>
      <c r="B461" t="s">
        <v>95</v>
      </c>
      <c r="C461" t="s">
        <v>24</v>
      </c>
      <c r="D461">
        <v>8</v>
      </c>
      <c r="E461">
        <v>8</v>
      </c>
      <c r="F461">
        <v>8</v>
      </c>
      <c r="G461">
        <v>9</v>
      </c>
      <c r="H461">
        <v>33</v>
      </c>
      <c r="I461" s="51">
        <v>105.02</v>
      </c>
      <c r="J461" s="51">
        <f t="shared" si="59"/>
        <v>3465.66</v>
      </c>
      <c r="K461" s="51">
        <f t="shared" si="55"/>
        <v>840.16</v>
      </c>
      <c r="L461" s="51">
        <f t="shared" si="56"/>
        <v>840.16</v>
      </c>
      <c r="M461" s="51">
        <f t="shared" si="57"/>
        <v>840.16</v>
      </c>
      <c r="N461" s="51">
        <f t="shared" si="58"/>
        <v>945.18</v>
      </c>
    </row>
    <row r="462" spans="1:14" x14ac:dyDescent="0.25">
      <c r="A462" t="s">
        <v>67</v>
      </c>
      <c r="B462" t="s">
        <v>96</v>
      </c>
      <c r="C462" t="s">
        <v>24</v>
      </c>
      <c r="D462">
        <v>1</v>
      </c>
      <c r="E462">
        <v>1</v>
      </c>
      <c r="F462">
        <v>1</v>
      </c>
      <c r="G462">
        <v>1</v>
      </c>
      <c r="H462">
        <v>4</v>
      </c>
      <c r="I462" s="51">
        <v>115</v>
      </c>
      <c r="J462" s="51">
        <f t="shared" si="59"/>
        <v>460</v>
      </c>
      <c r="K462" s="51">
        <f t="shared" si="55"/>
        <v>115</v>
      </c>
      <c r="L462" s="51">
        <f t="shared" si="56"/>
        <v>115</v>
      </c>
      <c r="M462" s="51">
        <f t="shared" si="57"/>
        <v>115</v>
      </c>
      <c r="N462" s="51">
        <f t="shared" si="58"/>
        <v>115</v>
      </c>
    </row>
    <row r="463" spans="1:14" x14ac:dyDescent="0.25">
      <c r="A463" t="s">
        <v>67</v>
      </c>
      <c r="B463" t="s">
        <v>97</v>
      </c>
      <c r="C463" t="s">
        <v>244</v>
      </c>
      <c r="D463">
        <v>76</v>
      </c>
      <c r="E463">
        <v>76</v>
      </c>
      <c r="F463">
        <v>76</v>
      </c>
      <c r="G463">
        <v>77</v>
      </c>
      <c r="H463">
        <v>305</v>
      </c>
      <c r="I463" s="51">
        <v>45.88</v>
      </c>
      <c r="J463" s="51">
        <f t="shared" si="59"/>
        <v>13993.400000000001</v>
      </c>
      <c r="K463" s="51">
        <f t="shared" si="55"/>
        <v>3486.88</v>
      </c>
      <c r="L463" s="51">
        <f t="shared" si="56"/>
        <v>3486.88</v>
      </c>
      <c r="M463" s="51">
        <f t="shared" si="57"/>
        <v>3486.88</v>
      </c>
      <c r="N463" s="51">
        <f t="shared" si="58"/>
        <v>3532.76</v>
      </c>
    </row>
    <row r="464" spans="1:14" x14ac:dyDescent="0.25">
      <c r="A464" t="s">
        <v>67</v>
      </c>
      <c r="B464" t="s">
        <v>98</v>
      </c>
      <c r="C464" t="s">
        <v>24</v>
      </c>
      <c r="D464">
        <v>115</v>
      </c>
      <c r="E464">
        <v>115</v>
      </c>
      <c r="F464">
        <v>2115</v>
      </c>
      <c r="G464">
        <v>115</v>
      </c>
      <c r="H464">
        <v>2460</v>
      </c>
      <c r="I464" s="51">
        <v>5.25</v>
      </c>
      <c r="J464" s="51">
        <f t="shared" si="59"/>
        <v>12915</v>
      </c>
      <c r="K464" s="51">
        <f t="shared" si="55"/>
        <v>603.75</v>
      </c>
      <c r="L464" s="51">
        <f t="shared" si="56"/>
        <v>603.75</v>
      </c>
      <c r="M464" s="51">
        <f t="shared" si="57"/>
        <v>11103.75</v>
      </c>
      <c r="N464" s="51">
        <f t="shared" si="58"/>
        <v>603.75</v>
      </c>
    </row>
    <row r="465" spans="1:14" x14ac:dyDescent="0.25">
      <c r="A465" t="s">
        <v>67</v>
      </c>
      <c r="B465" t="s">
        <v>99</v>
      </c>
      <c r="C465" t="s">
        <v>244</v>
      </c>
      <c r="D465">
        <v>195</v>
      </c>
      <c r="E465">
        <v>195</v>
      </c>
      <c r="F465">
        <v>195</v>
      </c>
      <c r="G465">
        <v>194</v>
      </c>
      <c r="H465">
        <v>779</v>
      </c>
      <c r="I465" s="51">
        <v>29.5</v>
      </c>
      <c r="J465" s="51">
        <f t="shared" si="59"/>
        <v>22980.5</v>
      </c>
      <c r="K465" s="51">
        <f t="shared" si="55"/>
        <v>5752.5</v>
      </c>
      <c r="L465" s="51">
        <f t="shared" si="56"/>
        <v>5752.5</v>
      </c>
      <c r="M465" s="51">
        <f t="shared" si="57"/>
        <v>5752.5</v>
      </c>
      <c r="N465" s="51">
        <f t="shared" si="58"/>
        <v>5723</v>
      </c>
    </row>
    <row r="466" spans="1:14" x14ac:dyDescent="0.25">
      <c r="A466" t="s">
        <v>67</v>
      </c>
      <c r="B466" t="s">
        <v>100</v>
      </c>
      <c r="C466" t="s">
        <v>24</v>
      </c>
      <c r="D466">
        <v>87</v>
      </c>
      <c r="E466">
        <v>87</v>
      </c>
      <c r="F466">
        <v>87</v>
      </c>
      <c r="G466">
        <v>88</v>
      </c>
      <c r="H466">
        <v>349</v>
      </c>
      <c r="I466" s="51">
        <v>342.2</v>
      </c>
      <c r="J466" s="51">
        <f t="shared" si="59"/>
        <v>119427.8</v>
      </c>
      <c r="K466" s="51">
        <f t="shared" si="55"/>
        <v>29771.399999999998</v>
      </c>
      <c r="L466" s="51">
        <f t="shared" si="56"/>
        <v>29771.399999999998</v>
      </c>
      <c r="M466" s="51">
        <f t="shared" si="57"/>
        <v>29771.399999999998</v>
      </c>
      <c r="N466" s="51">
        <f t="shared" si="58"/>
        <v>30113.599999999999</v>
      </c>
    </row>
    <row r="467" spans="1:14" x14ac:dyDescent="0.25">
      <c r="A467" t="s">
        <v>67</v>
      </c>
      <c r="B467" t="s">
        <v>101</v>
      </c>
      <c r="C467" t="s">
        <v>244</v>
      </c>
      <c r="D467">
        <v>43</v>
      </c>
      <c r="E467">
        <v>43</v>
      </c>
      <c r="F467">
        <v>43</v>
      </c>
      <c r="G467">
        <v>44</v>
      </c>
      <c r="H467">
        <v>173</v>
      </c>
      <c r="I467" s="51">
        <v>162.13</v>
      </c>
      <c r="J467" s="51">
        <f t="shared" si="59"/>
        <v>28048.489999999998</v>
      </c>
      <c r="K467" s="51">
        <f t="shared" si="55"/>
        <v>6971.59</v>
      </c>
      <c r="L467" s="51">
        <f t="shared" si="56"/>
        <v>6971.59</v>
      </c>
      <c r="M467" s="51">
        <f t="shared" si="57"/>
        <v>6971.59</v>
      </c>
      <c r="N467" s="51">
        <f t="shared" si="58"/>
        <v>7133.7199999999993</v>
      </c>
    </row>
    <row r="468" spans="1:14" x14ac:dyDescent="0.25">
      <c r="A468" t="s">
        <v>67</v>
      </c>
      <c r="B468" t="s">
        <v>102</v>
      </c>
      <c r="C468" t="s">
        <v>24</v>
      </c>
      <c r="D468">
        <v>295</v>
      </c>
      <c r="E468">
        <v>295</v>
      </c>
      <c r="F468">
        <v>295</v>
      </c>
      <c r="G468">
        <v>295</v>
      </c>
      <c r="H468">
        <v>1180</v>
      </c>
      <c r="I468" s="51">
        <v>8.9700000000000006</v>
      </c>
      <c r="J468" s="51">
        <f t="shared" si="59"/>
        <v>10584.6</v>
      </c>
      <c r="K468" s="51">
        <f t="shared" si="55"/>
        <v>2646.15</v>
      </c>
      <c r="L468" s="51">
        <f t="shared" si="56"/>
        <v>2646.15</v>
      </c>
      <c r="M468" s="51">
        <f t="shared" si="57"/>
        <v>2646.15</v>
      </c>
      <c r="N468" s="51">
        <f t="shared" si="58"/>
        <v>2646.15</v>
      </c>
    </row>
    <row r="469" spans="1:14" x14ac:dyDescent="0.25">
      <c r="A469" t="s">
        <v>67</v>
      </c>
      <c r="B469" t="s">
        <v>103</v>
      </c>
      <c r="C469" t="s">
        <v>24</v>
      </c>
      <c r="D469">
        <v>4375</v>
      </c>
      <c r="E469">
        <v>4375</v>
      </c>
      <c r="F469">
        <v>8375</v>
      </c>
      <c r="G469">
        <v>4375</v>
      </c>
      <c r="H469">
        <v>21500</v>
      </c>
      <c r="I469" s="51">
        <v>3.6</v>
      </c>
      <c r="J469" s="51">
        <f t="shared" si="59"/>
        <v>77400</v>
      </c>
      <c r="K469" s="51">
        <f t="shared" si="55"/>
        <v>15750</v>
      </c>
      <c r="L469" s="51">
        <f t="shared" si="56"/>
        <v>15750</v>
      </c>
      <c r="M469" s="51">
        <f t="shared" si="57"/>
        <v>30150</v>
      </c>
      <c r="N469" s="51">
        <f t="shared" si="58"/>
        <v>15750</v>
      </c>
    </row>
    <row r="470" spans="1:14" x14ac:dyDescent="0.25">
      <c r="A470" t="s">
        <v>67</v>
      </c>
      <c r="B470" t="s">
        <v>104</v>
      </c>
      <c r="C470" t="s">
        <v>24</v>
      </c>
      <c r="D470">
        <v>1163</v>
      </c>
      <c r="E470">
        <v>1163</v>
      </c>
      <c r="F470">
        <v>5163</v>
      </c>
      <c r="G470">
        <v>1161</v>
      </c>
      <c r="H470">
        <v>8650</v>
      </c>
      <c r="I470" s="51">
        <v>3.6</v>
      </c>
      <c r="J470" s="51">
        <f t="shared" si="59"/>
        <v>31140</v>
      </c>
      <c r="K470" s="51">
        <f t="shared" si="55"/>
        <v>4186.8</v>
      </c>
      <c r="L470" s="51">
        <f t="shared" si="56"/>
        <v>4186.8</v>
      </c>
      <c r="M470" s="51">
        <f t="shared" si="57"/>
        <v>18586.8</v>
      </c>
      <c r="N470" s="51">
        <f t="shared" si="58"/>
        <v>4179.6000000000004</v>
      </c>
    </row>
    <row r="471" spans="1:14" x14ac:dyDescent="0.25">
      <c r="A471" t="s">
        <v>67</v>
      </c>
      <c r="B471" t="s">
        <v>105</v>
      </c>
      <c r="C471" t="s">
        <v>24</v>
      </c>
      <c r="H471">
        <v>2950</v>
      </c>
      <c r="I471" s="51">
        <v>3.6</v>
      </c>
      <c r="J471" s="51">
        <f t="shared" si="59"/>
        <v>10620</v>
      </c>
      <c r="K471" s="51">
        <f t="shared" si="55"/>
        <v>0</v>
      </c>
      <c r="L471" s="51">
        <f t="shared" si="56"/>
        <v>0</v>
      </c>
      <c r="M471" s="51">
        <f t="shared" si="57"/>
        <v>0</v>
      </c>
      <c r="N471" s="51">
        <f t="shared" si="58"/>
        <v>0</v>
      </c>
    </row>
    <row r="472" spans="1:14" x14ac:dyDescent="0.25">
      <c r="A472" t="s">
        <v>67</v>
      </c>
      <c r="B472" t="s">
        <v>106</v>
      </c>
      <c r="C472" t="s">
        <v>24</v>
      </c>
      <c r="D472">
        <v>2057</v>
      </c>
      <c r="E472">
        <v>2057</v>
      </c>
      <c r="F472">
        <v>6057</v>
      </c>
      <c r="G472">
        <v>2054</v>
      </c>
      <c r="H472">
        <v>12225</v>
      </c>
      <c r="I472" s="51">
        <v>5.5</v>
      </c>
      <c r="J472" s="51">
        <f t="shared" si="59"/>
        <v>67237.5</v>
      </c>
      <c r="K472" s="51">
        <f t="shared" si="55"/>
        <v>11313.5</v>
      </c>
      <c r="L472" s="51">
        <f t="shared" si="56"/>
        <v>11313.5</v>
      </c>
      <c r="M472" s="51">
        <f t="shared" si="57"/>
        <v>33313.5</v>
      </c>
      <c r="N472" s="51">
        <f t="shared" si="58"/>
        <v>11297</v>
      </c>
    </row>
    <row r="473" spans="1:14" x14ac:dyDescent="0.25">
      <c r="A473" t="s">
        <v>67</v>
      </c>
      <c r="B473" t="s">
        <v>107</v>
      </c>
      <c r="C473" t="s">
        <v>24</v>
      </c>
      <c r="D473">
        <v>8</v>
      </c>
      <c r="E473">
        <v>8</v>
      </c>
      <c r="F473">
        <v>8</v>
      </c>
      <c r="G473">
        <v>8</v>
      </c>
      <c r="H473">
        <v>32</v>
      </c>
      <c r="I473" s="51">
        <v>30</v>
      </c>
      <c r="J473" s="51">
        <f t="shared" si="59"/>
        <v>960</v>
      </c>
      <c r="K473" s="51">
        <f t="shared" si="55"/>
        <v>240</v>
      </c>
      <c r="L473" s="51">
        <f t="shared" si="56"/>
        <v>240</v>
      </c>
      <c r="M473" s="51">
        <f t="shared" si="57"/>
        <v>240</v>
      </c>
      <c r="N473" s="51">
        <f t="shared" si="58"/>
        <v>240</v>
      </c>
    </row>
    <row r="474" spans="1:14" x14ac:dyDescent="0.25">
      <c r="A474" t="s">
        <v>67</v>
      </c>
      <c r="B474" t="s">
        <v>108</v>
      </c>
      <c r="C474" t="s">
        <v>24</v>
      </c>
      <c r="D474">
        <v>825</v>
      </c>
      <c r="E474">
        <v>825</v>
      </c>
      <c r="F474">
        <v>825</v>
      </c>
      <c r="G474">
        <v>825</v>
      </c>
      <c r="H474">
        <v>3300</v>
      </c>
      <c r="I474" s="51">
        <v>10.48</v>
      </c>
      <c r="J474" s="51">
        <f t="shared" si="59"/>
        <v>34584</v>
      </c>
      <c r="K474" s="51">
        <f t="shared" si="55"/>
        <v>8646</v>
      </c>
      <c r="L474" s="51">
        <f t="shared" si="56"/>
        <v>8646</v>
      </c>
      <c r="M474" s="51">
        <f t="shared" si="57"/>
        <v>8646</v>
      </c>
      <c r="N474" s="51">
        <f t="shared" si="58"/>
        <v>8646</v>
      </c>
    </row>
    <row r="475" spans="1:14" x14ac:dyDescent="0.25">
      <c r="A475" t="s">
        <v>67</v>
      </c>
      <c r="B475" t="s">
        <v>109</v>
      </c>
      <c r="C475" t="s">
        <v>24</v>
      </c>
      <c r="D475">
        <v>625</v>
      </c>
      <c r="E475">
        <v>625</v>
      </c>
      <c r="F475">
        <v>625</v>
      </c>
      <c r="G475">
        <v>625</v>
      </c>
      <c r="H475">
        <v>2500</v>
      </c>
      <c r="I475" s="51">
        <v>12.98</v>
      </c>
      <c r="J475" s="51">
        <f t="shared" si="59"/>
        <v>32450</v>
      </c>
      <c r="K475" s="51">
        <f t="shared" si="55"/>
        <v>8112.5</v>
      </c>
      <c r="L475" s="51">
        <f t="shared" si="56"/>
        <v>8112.5</v>
      </c>
      <c r="M475" s="51">
        <f t="shared" si="57"/>
        <v>8112.5</v>
      </c>
      <c r="N475" s="51">
        <f t="shared" si="58"/>
        <v>8112.5</v>
      </c>
    </row>
    <row r="476" spans="1:14" x14ac:dyDescent="0.25">
      <c r="A476" t="s">
        <v>67</v>
      </c>
      <c r="B476" t="s">
        <v>110</v>
      </c>
      <c r="C476" t="s">
        <v>24</v>
      </c>
      <c r="D476">
        <v>625</v>
      </c>
      <c r="E476">
        <v>625</v>
      </c>
      <c r="F476">
        <v>625</v>
      </c>
      <c r="G476">
        <v>625</v>
      </c>
      <c r="H476">
        <v>2500</v>
      </c>
      <c r="I476" s="51">
        <v>10.48</v>
      </c>
      <c r="J476" s="51">
        <f t="shared" si="59"/>
        <v>26200</v>
      </c>
      <c r="K476" s="51">
        <f t="shared" si="55"/>
        <v>6550</v>
      </c>
      <c r="L476" s="51">
        <f t="shared" si="56"/>
        <v>6550</v>
      </c>
      <c r="M476" s="51">
        <f t="shared" si="57"/>
        <v>6550</v>
      </c>
      <c r="N476" s="51">
        <f t="shared" si="58"/>
        <v>6550</v>
      </c>
    </row>
    <row r="477" spans="1:14" x14ac:dyDescent="0.25">
      <c r="A477" t="s">
        <v>67</v>
      </c>
      <c r="B477" t="s">
        <v>111</v>
      </c>
      <c r="C477" t="s">
        <v>24</v>
      </c>
      <c r="D477">
        <v>14</v>
      </c>
      <c r="E477">
        <v>14</v>
      </c>
      <c r="F477">
        <v>14</v>
      </c>
      <c r="G477">
        <v>12</v>
      </c>
      <c r="H477">
        <v>54</v>
      </c>
      <c r="I477" s="51">
        <v>206.5</v>
      </c>
      <c r="J477" s="51">
        <f t="shared" si="59"/>
        <v>11151</v>
      </c>
      <c r="K477" s="51">
        <f t="shared" si="55"/>
        <v>2891</v>
      </c>
      <c r="L477" s="51">
        <f t="shared" si="56"/>
        <v>2891</v>
      </c>
      <c r="M477" s="51">
        <f t="shared" si="57"/>
        <v>2891</v>
      </c>
      <c r="N477" s="51">
        <f t="shared" si="58"/>
        <v>2478</v>
      </c>
    </row>
    <row r="478" spans="1:14" x14ac:dyDescent="0.25">
      <c r="A478" t="s">
        <v>67</v>
      </c>
      <c r="B478" t="s">
        <v>112</v>
      </c>
      <c r="C478" t="s">
        <v>24</v>
      </c>
      <c r="D478">
        <v>35</v>
      </c>
      <c r="E478">
        <v>35</v>
      </c>
      <c r="F478">
        <v>35</v>
      </c>
      <c r="G478">
        <v>36</v>
      </c>
      <c r="H478">
        <v>141</v>
      </c>
      <c r="I478" s="51">
        <v>16.02</v>
      </c>
      <c r="J478" s="51">
        <f t="shared" si="59"/>
        <v>2258.8200000000002</v>
      </c>
      <c r="K478" s="51">
        <f t="shared" si="55"/>
        <v>560.69999999999993</v>
      </c>
      <c r="L478" s="51">
        <f t="shared" si="56"/>
        <v>560.69999999999993</v>
      </c>
      <c r="M478" s="51">
        <f t="shared" si="57"/>
        <v>560.69999999999993</v>
      </c>
      <c r="N478" s="51">
        <f t="shared" si="58"/>
        <v>576.72</v>
      </c>
    </row>
    <row r="479" spans="1:14" x14ac:dyDescent="0.25">
      <c r="A479" t="s">
        <v>67</v>
      </c>
      <c r="B479" t="s">
        <v>113</v>
      </c>
      <c r="C479" t="s">
        <v>24</v>
      </c>
      <c r="D479">
        <v>67</v>
      </c>
      <c r="E479">
        <v>67</v>
      </c>
      <c r="F479">
        <v>67</v>
      </c>
      <c r="G479">
        <v>66</v>
      </c>
      <c r="H479">
        <v>267</v>
      </c>
      <c r="I479" s="51">
        <v>7.08</v>
      </c>
      <c r="J479" s="51">
        <f t="shared" si="59"/>
        <v>1890.3600000000001</v>
      </c>
      <c r="K479" s="51">
        <f t="shared" si="55"/>
        <v>474.36</v>
      </c>
      <c r="L479" s="51">
        <f t="shared" si="56"/>
        <v>474.36</v>
      </c>
      <c r="M479" s="51">
        <f t="shared" si="57"/>
        <v>474.36</v>
      </c>
      <c r="N479" s="51">
        <f t="shared" si="58"/>
        <v>467.28000000000003</v>
      </c>
    </row>
    <row r="480" spans="1:14" x14ac:dyDescent="0.25">
      <c r="A480" t="s">
        <v>67</v>
      </c>
      <c r="B480" t="s">
        <v>114</v>
      </c>
      <c r="C480" t="s">
        <v>24</v>
      </c>
      <c r="D480">
        <v>200</v>
      </c>
      <c r="E480">
        <v>200</v>
      </c>
      <c r="F480">
        <v>200</v>
      </c>
      <c r="G480">
        <v>200</v>
      </c>
      <c r="H480">
        <v>800</v>
      </c>
      <c r="I480" s="51">
        <v>17.7</v>
      </c>
      <c r="J480" s="51">
        <f t="shared" si="59"/>
        <v>14160</v>
      </c>
      <c r="K480" s="51">
        <f t="shared" si="55"/>
        <v>3540</v>
      </c>
      <c r="L480" s="51">
        <f t="shared" si="56"/>
        <v>3540</v>
      </c>
      <c r="M480" s="51">
        <f t="shared" si="57"/>
        <v>3540</v>
      </c>
      <c r="N480" s="51">
        <f t="shared" si="58"/>
        <v>3540</v>
      </c>
    </row>
    <row r="481" spans="1:14" x14ac:dyDescent="0.25">
      <c r="A481" t="s">
        <v>67</v>
      </c>
      <c r="B481" t="s">
        <v>115</v>
      </c>
      <c r="C481" t="s">
        <v>24</v>
      </c>
      <c r="D481">
        <v>225</v>
      </c>
      <c r="E481">
        <v>225</v>
      </c>
      <c r="F481">
        <v>225</v>
      </c>
      <c r="G481">
        <v>225</v>
      </c>
      <c r="H481">
        <v>900</v>
      </c>
      <c r="I481" s="51">
        <v>17.7</v>
      </c>
      <c r="J481" s="51">
        <f t="shared" si="59"/>
        <v>15930</v>
      </c>
      <c r="K481" s="51">
        <f t="shared" si="55"/>
        <v>3982.5</v>
      </c>
      <c r="L481" s="51">
        <f t="shared" si="56"/>
        <v>3982.5</v>
      </c>
      <c r="M481" s="51">
        <f t="shared" si="57"/>
        <v>3982.5</v>
      </c>
      <c r="N481" s="51">
        <f t="shared" si="58"/>
        <v>3982.5</v>
      </c>
    </row>
    <row r="482" spans="1:14" x14ac:dyDescent="0.25">
      <c r="A482" t="s">
        <v>67</v>
      </c>
      <c r="B482" t="s">
        <v>116</v>
      </c>
      <c r="C482" t="s">
        <v>24</v>
      </c>
      <c r="D482">
        <v>225</v>
      </c>
      <c r="E482">
        <v>225</v>
      </c>
      <c r="F482">
        <v>225</v>
      </c>
      <c r="G482">
        <v>225</v>
      </c>
      <c r="H482">
        <v>900</v>
      </c>
      <c r="I482" s="51">
        <v>10.62</v>
      </c>
      <c r="J482" s="51">
        <f t="shared" si="59"/>
        <v>9558</v>
      </c>
      <c r="K482" s="51">
        <f t="shared" si="55"/>
        <v>2389.5</v>
      </c>
      <c r="L482" s="51">
        <f t="shared" si="56"/>
        <v>2389.5</v>
      </c>
      <c r="M482" s="51">
        <f t="shared" si="57"/>
        <v>2389.5</v>
      </c>
      <c r="N482" s="51">
        <f t="shared" si="58"/>
        <v>2389.5</v>
      </c>
    </row>
    <row r="483" spans="1:14" x14ac:dyDescent="0.25">
      <c r="A483" t="s">
        <v>67</v>
      </c>
      <c r="B483" t="s">
        <v>117</v>
      </c>
      <c r="C483" t="s">
        <v>24</v>
      </c>
      <c r="D483">
        <v>94</v>
      </c>
      <c r="E483">
        <v>94</v>
      </c>
      <c r="F483">
        <v>2109</v>
      </c>
      <c r="G483">
        <v>95</v>
      </c>
      <c r="H483">
        <v>2392</v>
      </c>
      <c r="I483" s="51">
        <v>4.43</v>
      </c>
      <c r="J483" s="51">
        <f t="shared" si="59"/>
        <v>10596.56</v>
      </c>
      <c r="K483" s="51">
        <f t="shared" si="55"/>
        <v>416.41999999999996</v>
      </c>
      <c r="L483" s="51">
        <f t="shared" si="56"/>
        <v>416.41999999999996</v>
      </c>
      <c r="M483" s="51">
        <f t="shared" si="57"/>
        <v>9342.869999999999</v>
      </c>
      <c r="N483" s="51">
        <f t="shared" si="58"/>
        <v>420.84999999999997</v>
      </c>
    </row>
    <row r="484" spans="1:14" x14ac:dyDescent="0.25">
      <c r="A484" t="s">
        <v>67</v>
      </c>
      <c r="B484" t="s">
        <v>118</v>
      </c>
      <c r="C484" t="s">
        <v>24</v>
      </c>
      <c r="D484">
        <v>27</v>
      </c>
      <c r="E484">
        <v>27</v>
      </c>
      <c r="F484">
        <v>27</v>
      </c>
      <c r="G484">
        <v>26</v>
      </c>
      <c r="H484">
        <v>107</v>
      </c>
      <c r="I484" s="51">
        <v>21.24</v>
      </c>
      <c r="J484" s="51">
        <f t="shared" si="59"/>
        <v>2272.6799999999998</v>
      </c>
      <c r="K484" s="51">
        <f t="shared" si="55"/>
        <v>573.4799999999999</v>
      </c>
      <c r="L484" s="51">
        <f t="shared" si="56"/>
        <v>573.4799999999999</v>
      </c>
      <c r="M484" s="51">
        <f t="shared" si="57"/>
        <v>573.4799999999999</v>
      </c>
      <c r="N484" s="51">
        <f t="shared" si="58"/>
        <v>552.24</v>
      </c>
    </row>
    <row r="485" spans="1:14" x14ac:dyDescent="0.25">
      <c r="A485" t="s">
        <v>67</v>
      </c>
      <c r="B485" t="s">
        <v>119</v>
      </c>
      <c r="C485" t="s">
        <v>24</v>
      </c>
      <c r="D485">
        <v>265</v>
      </c>
      <c r="E485">
        <v>265</v>
      </c>
      <c r="F485">
        <v>265</v>
      </c>
      <c r="G485">
        <v>265</v>
      </c>
      <c r="H485">
        <v>1060</v>
      </c>
      <c r="I485" s="51">
        <v>31.44</v>
      </c>
      <c r="J485" s="51">
        <f t="shared" si="59"/>
        <v>33326.400000000001</v>
      </c>
      <c r="K485" s="51">
        <f t="shared" si="55"/>
        <v>8331.6</v>
      </c>
      <c r="L485" s="51">
        <f t="shared" si="56"/>
        <v>8331.6</v>
      </c>
      <c r="M485" s="51">
        <f t="shared" si="57"/>
        <v>8331.6</v>
      </c>
      <c r="N485" s="51">
        <f t="shared" si="58"/>
        <v>8331.6</v>
      </c>
    </row>
    <row r="486" spans="1:14" x14ac:dyDescent="0.25">
      <c r="A486" t="s">
        <v>67</v>
      </c>
      <c r="B486" t="s">
        <v>120</v>
      </c>
      <c r="C486" t="s">
        <v>24</v>
      </c>
      <c r="D486">
        <v>21</v>
      </c>
      <c r="E486">
        <v>21</v>
      </c>
      <c r="F486">
        <v>21</v>
      </c>
      <c r="G486">
        <v>22</v>
      </c>
      <c r="H486">
        <v>85</v>
      </c>
      <c r="I486" s="51">
        <v>53.1</v>
      </c>
      <c r="J486" s="51">
        <f t="shared" si="59"/>
        <v>4513.5</v>
      </c>
      <c r="K486" s="51">
        <f t="shared" si="55"/>
        <v>1115.1000000000001</v>
      </c>
      <c r="L486" s="51">
        <f t="shared" si="56"/>
        <v>1115.1000000000001</v>
      </c>
      <c r="M486" s="51">
        <f t="shared" si="57"/>
        <v>1115.1000000000001</v>
      </c>
      <c r="N486" s="51">
        <f t="shared" si="58"/>
        <v>1168.2</v>
      </c>
    </row>
    <row r="487" spans="1:14" x14ac:dyDescent="0.25">
      <c r="A487" t="s">
        <v>67</v>
      </c>
      <c r="B487" t="s">
        <v>121</v>
      </c>
      <c r="C487" t="s">
        <v>24</v>
      </c>
      <c r="D487">
        <v>3</v>
      </c>
      <c r="E487">
        <v>3</v>
      </c>
      <c r="F487">
        <v>3</v>
      </c>
      <c r="G487">
        <v>4</v>
      </c>
      <c r="H487">
        <v>13</v>
      </c>
      <c r="I487" s="51">
        <v>1359.52</v>
      </c>
      <c r="J487" s="51">
        <f t="shared" si="59"/>
        <v>17673.759999999998</v>
      </c>
      <c r="K487" s="51">
        <f t="shared" si="55"/>
        <v>4078.56</v>
      </c>
      <c r="L487" s="51">
        <f t="shared" si="56"/>
        <v>4078.56</v>
      </c>
      <c r="M487" s="51">
        <f t="shared" si="57"/>
        <v>4078.56</v>
      </c>
      <c r="N487" s="51">
        <f t="shared" si="58"/>
        <v>5438.08</v>
      </c>
    </row>
    <row r="488" spans="1:14" x14ac:dyDescent="0.25">
      <c r="A488" t="s">
        <v>67</v>
      </c>
      <c r="B488" t="s">
        <v>122</v>
      </c>
      <c r="C488" t="s">
        <v>24</v>
      </c>
      <c r="D488">
        <v>1</v>
      </c>
      <c r="E488">
        <v>1</v>
      </c>
      <c r="F488">
        <v>1</v>
      </c>
      <c r="G488">
        <v>2</v>
      </c>
      <c r="H488">
        <v>5</v>
      </c>
      <c r="I488" s="51">
        <v>71.5</v>
      </c>
      <c r="J488" s="51">
        <f t="shared" si="59"/>
        <v>357.5</v>
      </c>
      <c r="K488" s="51">
        <f t="shared" si="55"/>
        <v>71.5</v>
      </c>
      <c r="L488" s="51">
        <f t="shared" si="56"/>
        <v>71.5</v>
      </c>
      <c r="M488" s="51">
        <f t="shared" si="57"/>
        <v>71.5</v>
      </c>
      <c r="N488" s="51">
        <f t="shared" si="58"/>
        <v>143</v>
      </c>
    </row>
    <row r="489" spans="1:14" x14ac:dyDescent="0.25">
      <c r="A489" t="s">
        <v>67</v>
      </c>
      <c r="B489" t="s">
        <v>123</v>
      </c>
      <c r="C489" t="s">
        <v>24</v>
      </c>
      <c r="D489">
        <v>1</v>
      </c>
      <c r="E489">
        <v>1</v>
      </c>
      <c r="F489">
        <v>1</v>
      </c>
      <c r="G489">
        <v>2</v>
      </c>
      <c r="H489">
        <v>5</v>
      </c>
      <c r="I489" s="51">
        <v>879.99</v>
      </c>
      <c r="J489" s="51">
        <f t="shared" si="59"/>
        <v>4399.95</v>
      </c>
      <c r="K489" s="51">
        <f t="shared" si="55"/>
        <v>879.99</v>
      </c>
      <c r="L489" s="51">
        <f t="shared" si="56"/>
        <v>879.99</v>
      </c>
      <c r="M489" s="51">
        <f t="shared" si="57"/>
        <v>879.99</v>
      </c>
      <c r="N489" s="51">
        <f t="shared" si="58"/>
        <v>1759.98</v>
      </c>
    </row>
    <row r="490" spans="1:14" x14ac:dyDescent="0.25">
      <c r="A490" t="s">
        <v>67</v>
      </c>
      <c r="B490" t="s">
        <v>124</v>
      </c>
      <c r="C490" t="s">
        <v>24</v>
      </c>
      <c r="D490">
        <v>63</v>
      </c>
      <c r="E490">
        <v>63</v>
      </c>
      <c r="F490">
        <v>63</v>
      </c>
      <c r="G490">
        <v>64</v>
      </c>
      <c r="H490">
        <v>253</v>
      </c>
      <c r="I490" s="51">
        <v>1504.5</v>
      </c>
      <c r="J490" s="51">
        <f t="shared" si="59"/>
        <v>380638.5</v>
      </c>
      <c r="K490" s="51">
        <f t="shared" si="55"/>
        <v>94783.5</v>
      </c>
      <c r="L490" s="51">
        <f t="shared" si="56"/>
        <v>94783.5</v>
      </c>
      <c r="M490" s="51">
        <f t="shared" si="57"/>
        <v>94783.5</v>
      </c>
      <c r="N490" s="51">
        <f t="shared" si="58"/>
        <v>96288</v>
      </c>
    </row>
    <row r="491" spans="1:14" x14ac:dyDescent="0.25">
      <c r="A491" t="s">
        <v>67</v>
      </c>
      <c r="B491" t="s">
        <v>125</v>
      </c>
      <c r="C491" t="s">
        <v>24</v>
      </c>
      <c r="D491">
        <v>108</v>
      </c>
      <c r="E491">
        <v>108</v>
      </c>
      <c r="F491">
        <v>108</v>
      </c>
      <c r="G491">
        <v>108</v>
      </c>
      <c r="H491">
        <v>432</v>
      </c>
      <c r="I491" s="51">
        <v>1622.5</v>
      </c>
      <c r="J491" s="51">
        <f t="shared" si="59"/>
        <v>700920</v>
      </c>
      <c r="K491" s="51">
        <f t="shared" si="55"/>
        <v>175230</v>
      </c>
      <c r="L491" s="51">
        <f t="shared" si="56"/>
        <v>175230</v>
      </c>
      <c r="M491" s="51">
        <f t="shared" si="57"/>
        <v>175230</v>
      </c>
      <c r="N491" s="51">
        <f t="shared" si="58"/>
        <v>175230</v>
      </c>
    </row>
    <row r="492" spans="1:14" x14ac:dyDescent="0.25">
      <c r="A492" t="s">
        <v>67</v>
      </c>
      <c r="B492" t="s">
        <v>126</v>
      </c>
      <c r="C492" t="s">
        <v>24</v>
      </c>
      <c r="D492">
        <v>6</v>
      </c>
      <c r="E492">
        <v>6</v>
      </c>
      <c r="F492">
        <v>6</v>
      </c>
      <c r="G492">
        <v>6</v>
      </c>
      <c r="H492">
        <v>24</v>
      </c>
      <c r="I492" s="51">
        <v>1003</v>
      </c>
      <c r="J492" s="51">
        <f t="shared" si="59"/>
        <v>24072</v>
      </c>
      <c r="K492" s="51">
        <f t="shared" si="55"/>
        <v>6018</v>
      </c>
      <c r="L492" s="51">
        <f t="shared" si="56"/>
        <v>6018</v>
      </c>
      <c r="M492" s="51">
        <f t="shared" si="57"/>
        <v>6018</v>
      </c>
      <c r="N492" s="51">
        <f t="shared" si="58"/>
        <v>6018</v>
      </c>
    </row>
    <row r="493" spans="1:14" x14ac:dyDescent="0.25">
      <c r="A493" t="s">
        <v>67</v>
      </c>
      <c r="B493" t="s">
        <v>127</v>
      </c>
      <c r="C493" t="s">
        <v>24</v>
      </c>
      <c r="D493">
        <v>8</v>
      </c>
      <c r="E493">
        <v>8</v>
      </c>
      <c r="F493">
        <v>8</v>
      </c>
      <c r="G493">
        <v>8</v>
      </c>
      <c r="H493">
        <v>32</v>
      </c>
      <c r="I493" s="51">
        <v>1169.3800000000001</v>
      </c>
      <c r="J493" s="51">
        <f t="shared" si="59"/>
        <v>37420.160000000003</v>
      </c>
      <c r="K493" s="51">
        <f t="shared" si="55"/>
        <v>9355.0400000000009</v>
      </c>
      <c r="L493" s="51">
        <f t="shared" si="56"/>
        <v>9355.0400000000009</v>
      </c>
      <c r="M493" s="51">
        <f t="shared" si="57"/>
        <v>9355.0400000000009</v>
      </c>
      <c r="N493" s="51">
        <f t="shared" si="58"/>
        <v>9355.0400000000009</v>
      </c>
    </row>
    <row r="494" spans="1:14" x14ac:dyDescent="0.25">
      <c r="A494" t="s">
        <v>67</v>
      </c>
      <c r="B494" t="s">
        <v>128</v>
      </c>
      <c r="C494" t="s">
        <v>24</v>
      </c>
      <c r="D494">
        <v>1</v>
      </c>
      <c r="E494">
        <v>1</v>
      </c>
      <c r="F494">
        <v>1</v>
      </c>
      <c r="G494">
        <v>2</v>
      </c>
      <c r="H494">
        <v>5</v>
      </c>
      <c r="I494" s="51">
        <v>1380.4</v>
      </c>
      <c r="J494" s="51">
        <f t="shared" si="59"/>
        <v>6902</v>
      </c>
      <c r="K494" s="51">
        <f t="shared" si="55"/>
        <v>1380.4</v>
      </c>
      <c r="L494" s="51">
        <f t="shared" si="56"/>
        <v>1380.4</v>
      </c>
      <c r="M494" s="51">
        <f t="shared" si="57"/>
        <v>1380.4</v>
      </c>
      <c r="N494" s="51">
        <f t="shared" si="58"/>
        <v>2760.8</v>
      </c>
    </row>
    <row r="495" spans="1:14" x14ac:dyDescent="0.25">
      <c r="A495" t="s">
        <v>67</v>
      </c>
      <c r="B495" t="s">
        <v>129</v>
      </c>
      <c r="C495" t="s">
        <v>24</v>
      </c>
      <c r="D495">
        <v>15</v>
      </c>
      <c r="E495">
        <v>15</v>
      </c>
      <c r="F495">
        <v>15</v>
      </c>
      <c r="G495">
        <v>13</v>
      </c>
      <c r="H495">
        <v>58</v>
      </c>
      <c r="I495" s="51">
        <v>4720</v>
      </c>
      <c r="J495" s="51">
        <f t="shared" si="59"/>
        <v>273760</v>
      </c>
      <c r="K495" s="51">
        <f t="shared" si="55"/>
        <v>70800</v>
      </c>
      <c r="L495" s="51">
        <f t="shared" si="56"/>
        <v>70800</v>
      </c>
      <c r="M495" s="51">
        <f t="shared" si="57"/>
        <v>70800</v>
      </c>
      <c r="N495" s="51">
        <f t="shared" si="58"/>
        <v>61360</v>
      </c>
    </row>
    <row r="496" spans="1:14" x14ac:dyDescent="0.25">
      <c r="A496" t="s">
        <v>67</v>
      </c>
      <c r="B496" t="s">
        <v>130</v>
      </c>
      <c r="C496" t="s">
        <v>24</v>
      </c>
      <c r="D496">
        <v>2</v>
      </c>
      <c r="E496">
        <v>2</v>
      </c>
      <c r="F496">
        <v>2</v>
      </c>
      <c r="G496">
        <v>2</v>
      </c>
      <c r="H496">
        <v>8</v>
      </c>
      <c r="I496" s="51">
        <v>2891</v>
      </c>
      <c r="J496" s="51">
        <f t="shared" si="59"/>
        <v>23128</v>
      </c>
      <c r="K496" s="51">
        <f t="shared" si="55"/>
        <v>5782</v>
      </c>
      <c r="L496" s="51">
        <f t="shared" si="56"/>
        <v>5782</v>
      </c>
      <c r="M496" s="51">
        <f t="shared" si="57"/>
        <v>5782</v>
      </c>
      <c r="N496" s="51">
        <f t="shared" si="58"/>
        <v>5782</v>
      </c>
    </row>
    <row r="497" spans="1:14" x14ac:dyDescent="0.25">
      <c r="A497" t="s">
        <v>67</v>
      </c>
      <c r="B497" t="s">
        <v>131</v>
      </c>
      <c r="C497" t="s">
        <v>24</v>
      </c>
      <c r="D497">
        <v>1</v>
      </c>
      <c r="E497">
        <v>1</v>
      </c>
      <c r="F497">
        <v>1</v>
      </c>
      <c r="G497">
        <v>0</v>
      </c>
      <c r="H497">
        <v>3</v>
      </c>
      <c r="I497" s="51">
        <v>5500</v>
      </c>
      <c r="J497" s="51">
        <f t="shared" si="59"/>
        <v>16500</v>
      </c>
      <c r="K497" s="51">
        <f t="shared" si="55"/>
        <v>5500</v>
      </c>
      <c r="L497" s="51">
        <f t="shared" si="56"/>
        <v>5500</v>
      </c>
      <c r="M497" s="51">
        <f t="shared" si="57"/>
        <v>5500</v>
      </c>
      <c r="N497" s="51">
        <f t="shared" si="58"/>
        <v>0</v>
      </c>
    </row>
    <row r="498" spans="1:14" x14ac:dyDescent="0.25">
      <c r="A498" t="s">
        <v>67</v>
      </c>
      <c r="B498" t="s">
        <v>132</v>
      </c>
      <c r="C498" t="s">
        <v>24</v>
      </c>
      <c r="D498">
        <v>1</v>
      </c>
      <c r="E498">
        <v>1</v>
      </c>
      <c r="F498">
        <v>1</v>
      </c>
      <c r="G498">
        <v>1</v>
      </c>
      <c r="H498">
        <v>4</v>
      </c>
      <c r="I498" s="51">
        <v>4464.59</v>
      </c>
      <c r="J498" s="51">
        <f t="shared" si="59"/>
        <v>17858.36</v>
      </c>
      <c r="K498" s="51">
        <f t="shared" si="55"/>
        <v>4464.59</v>
      </c>
      <c r="L498" s="51">
        <f t="shared" si="56"/>
        <v>4464.59</v>
      </c>
      <c r="M498" s="51">
        <f t="shared" si="57"/>
        <v>4464.59</v>
      </c>
      <c r="N498" s="51">
        <f t="shared" si="58"/>
        <v>4464.59</v>
      </c>
    </row>
    <row r="499" spans="1:14" x14ac:dyDescent="0.25">
      <c r="A499" t="s">
        <v>67</v>
      </c>
      <c r="B499" t="s">
        <v>133</v>
      </c>
      <c r="C499" t="s">
        <v>24</v>
      </c>
      <c r="D499">
        <v>1</v>
      </c>
      <c r="E499">
        <v>1</v>
      </c>
      <c r="F499">
        <v>1</v>
      </c>
      <c r="G499">
        <v>2</v>
      </c>
      <c r="H499">
        <v>5</v>
      </c>
      <c r="I499" s="51">
        <v>4200</v>
      </c>
      <c r="J499" s="51">
        <f t="shared" si="59"/>
        <v>21000</v>
      </c>
      <c r="K499" s="51">
        <f t="shared" si="55"/>
        <v>4200</v>
      </c>
      <c r="L499" s="51">
        <f t="shared" si="56"/>
        <v>4200</v>
      </c>
      <c r="M499" s="51">
        <f t="shared" si="57"/>
        <v>4200</v>
      </c>
      <c r="N499" s="51">
        <f t="shared" si="58"/>
        <v>8400</v>
      </c>
    </row>
    <row r="500" spans="1:14" x14ac:dyDescent="0.25">
      <c r="A500" t="s">
        <v>67</v>
      </c>
      <c r="B500" t="s">
        <v>134</v>
      </c>
      <c r="C500" t="s">
        <v>24</v>
      </c>
      <c r="D500">
        <v>15</v>
      </c>
      <c r="E500">
        <v>15</v>
      </c>
      <c r="F500">
        <v>15</v>
      </c>
      <c r="G500">
        <v>16</v>
      </c>
      <c r="H500">
        <v>61</v>
      </c>
      <c r="I500" s="51">
        <v>1750</v>
      </c>
      <c r="J500" s="51">
        <f t="shared" si="59"/>
        <v>106750</v>
      </c>
      <c r="K500" s="51">
        <f t="shared" si="55"/>
        <v>26250</v>
      </c>
      <c r="L500" s="51">
        <f t="shared" si="56"/>
        <v>26250</v>
      </c>
      <c r="M500" s="51">
        <f t="shared" si="57"/>
        <v>26250</v>
      </c>
      <c r="N500" s="51">
        <f t="shared" si="58"/>
        <v>28000</v>
      </c>
    </row>
    <row r="501" spans="1:14" x14ac:dyDescent="0.25">
      <c r="A501" t="s">
        <v>67</v>
      </c>
      <c r="B501" t="s">
        <v>135</v>
      </c>
      <c r="C501" t="s">
        <v>24</v>
      </c>
      <c r="D501">
        <v>1</v>
      </c>
      <c r="E501">
        <v>1</v>
      </c>
      <c r="F501">
        <v>1</v>
      </c>
      <c r="G501">
        <v>0</v>
      </c>
      <c r="H501">
        <v>3</v>
      </c>
      <c r="I501" s="51">
        <v>4002</v>
      </c>
      <c r="J501" s="51">
        <f t="shared" si="59"/>
        <v>12006</v>
      </c>
      <c r="K501" s="51">
        <f t="shared" si="55"/>
        <v>4002</v>
      </c>
      <c r="L501" s="51">
        <f t="shared" si="56"/>
        <v>4002</v>
      </c>
      <c r="M501" s="51">
        <f t="shared" si="57"/>
        <v>4002</v>
      </c>
      <c r="N501" s="51">
        <f t="shared" si="58"/>
        <v>0</v>
      </c>
    </row>
    <row r="502" spans="1:14" x14ac:dyDescent="0.25">
      <c r="A502" t="s">
        <v>67</v>
      </c>
      <c r="B502" t="s">
        <v>136</v>
      </c>
      <c r="C502" t="s">
        <v>24</v>
      </c>
      <c r="D502">
        <v>1275</v>
      </c>
      <c r="E502">
        <v>1275</v>
      </c>
      <c r="F502">
        <v>1275</v>
      </c>
      <c r="G502">
        <v>1275</v>
      </c>
      <c r="H502">
        <v>5100</v>
      </c>
      <c r="I502" s="51">
        <v>1896.6</v>
      </c>
      <c r="J502" s="51">
        <f t="shared" si="59"/>
        <v>9672660</v>
      </c>
      <c r="K502" s="51">
        <f t="shared" si="55"/>
        <v>2418165</v>
      </c>
      <c r="L502" s="51">
        <f t="shared" si="56"/>
        <v>2418165</v>
      </c>
      <c r="M502" s="51">
        <f t="shared" si="57"/>
        <v>2418165</v>
      </c>
      <c r="N502" s="51">
        <f t="shared" si="58"/>
        <v>2418165</v>
      </c>
    </row>
    <row r="503" spans="1:14" x14ac:dyDescent="0.25">
      <c r="A503" t="s">
        <v>67</v>
      </c>
      <c r="B503" t="s">
        <v>137</v>
      </c>
      <c r="C503" t="s">
        <v>24</v>
      </c>
      <c r="D503">
        <v>275</v>
      </c>
      <c r="E503">
        <v>275</v>
      </c>
      <c r="F503">
        <v>275</v>
      </c>
      <c r="G503">
        <v>275</v>
      </c>
      <c r="H503">
        <v>1100</v>
      </c>
      <c r="I503" s="51">
        <v>10.62</v>
      </c>
      <c r="J503" s="51">
        <f t="shared" si="59"/>
        <v>11682</v>
      </c>
      <c r="K503" s="51">
        <f t="shared" si="55"/>
        <v>2920.5</v>
      </c>
      <c r="L503" s="51">
        <f t="shared" si="56"/>
        <v>2920.5</v>
      </c>
      <c r="M503" s="51">
        <f t="shared" si="57"/>
        <v>2920.5</v>
      </c>
      <c r="N503" s="51">
        <f t="shared" si="58"/>
        <v>2920.5</v>
      </c>
    </row>
    <row r="504" spans="1:14" x14ac:dyDescent="0.25">
      <c r="A504" t="s">
        <v>67</v>
      </c>
      <c r="B504" t="s">
        <v>138</v>
      </c>
      <c r="C504" t="s">
        <v>24</v>
      </c>
      <c r="D504">
        <v>77</v>
      </c>
      <c r="E504">
        <v>77</v>
      </c>
      <c r="F504">
        <v>77</v>
      </c>
      <c r="G504">
        <v>75</v>
      </c>
      <c r="H504">
        <v>306</v>
      </c>
      <c r="I504" s="51">
        <v>51.92</v>
      </c>
      <c r="J504" s="51">
        <f t="shared" si="59"/>
        <v>15887.52</v>
      </c>
      <c r="K504" s="51">
        <f t="shared" si="55"/>
        <v>3997.84</v>
      </c>
      <c r="L504" s="51">
        <f t="shared" si="56"/>
        <v>3997.84</v>
      </c>
      <c r="M504" s="51">
        <f t="shared" si="57"/>
        <v>3997.84</v>
      </c>
      <c r="N504" s="51">
        <f t="shared" si="58"/>
        <v>3894</v>
      </c>
    </row>
    <row r="505" spans="1:14" x14ac:dyDescent="0.25">
      <c r="A505" t="s">
        <v>67</v>
      </c>
      <c r="B505" t="s">
        <v>139</v>
      </c>
      <c r="C505" t="s">
        <v>24</v>
      </c>
      <c r="D505">
        <v>65</v>
      </c>
      <c r="E505">
        <v>65</v>
      </c>
      <c r="F505">
        <v>65</v>
      </c>
      <c r="G505">
        <v>63</v>
      </c>
      <c r="H505">
        <v>258</v>
      </c>
      <c r="I505" s="51">
        <v>14.16</v>
      </c>
      <c r="J505" s="51">
        <f t="shared" si="59"/>
        <v>3653.28</v>
      </c>
      <c r="K505" s="51">
        <f t="shared" si="55"/>
        <v>920.4</v>
      </c>
      <c r="L505" s="51">
        <f t="shared" si="56"/>
        <v>920.4</v>
      </c>
      <c r="M505" s="51">
        <f t="shared" si="57"/>
        <v>920.4</v>
      </c>
      <c r="N505" s="51">
        <f t="shared" si="58"/>
        <v>892.08</v>
      </c>
    </row>
    <row r="506" spans="1:14" x14ac:dyDescent="0.25">
      <c r="A506" t="s">
        <v>67</v>
      </c>
      <c r="B506" t="s">
        <v>140</v>
      </c>
      <c r="C506" t="s">
        <v>24</v>
      </c>
      <c r="D506">
        <v>7</v>
      </c>
      <c r="E506">
        <v>7</v>
      </c>
      <c r="F506">
        <v>7</v>
      </c>
      <c r="G506">
        <v>7</v>
      </c>
      <c r="H506">
        <v>28</v>
      </c>
      <c r="I506" s="51">
        <v>336.3</v>
      </c>
      <c r="J506" s="51">
        <f t="shared" si="59"/>
        <v>9416.4</v>
      </c>
      <c r="K506" s="51">
        <f t="shared" si="55"/>
        <v>2354.1</v>
      </c>
      <c r="L506" s="51">
        <f t="shared" si="56"/>
        <v>2354.1</v>
      </c>
      <c r="M506" s="51">
        <f t="shared" si="57"/>
        <v>2354.1</v>
      </c>
      <c r="N506" s="51">
        <f t="shared" si="58"/>
        <v>2354.1</v>
      </c>
    </row>
    <row r="507" spans="1:14" x14ac:dyDescent="0.25">
      <c r="A507" t="s">
        <v>67</v>
      </c>
      <c r="B507" t="s">
        <v>141</v>
      </c>
      <c r="C507" t="s">
        <v>24</v>
      </c>
      <c r="D507">
        <v>950</v>
      </c>
      <c r="E507">
        <v>950</v>
      </c>
      <c r="F507">
        <v>950</v>
      </c>
      <c r="G507">
        <v>950</v>
      </c>
      <c r="H507">
        <v>3800</v>
      </c>
      <c r="I507" s="51">
        <v>9.18</v>
      </c>
      <c r="J507" s="51">
        <f t="shared" si="59"/>
        <v>34884</v>
      </c>
      <c r="K507" s="51">
        <f t="shared" si="55"/>
        <v>8721</v>
      </c>
      <c r="L507" s="51">
        <f t="shared" si="56"/>
        <v>8721</v>
      </c>
      <c r="M507" s="51">
        <f t="shared" si="57"/>
        <v>8721</v>
      </c>
      <c r="N507" s="51">
        <f t="shared" si="58"/>
        <v>8721</v>
      </c>
    </row>
    <row r="508" spans="1:14" x14ac:dyDescent="0.25">
      <c r="A508" t="s">
        <v>67</v>
      </c>
      <c r="B508" t="s">
        <v>142</v>
      </c>
      <c r="C508" t="s">
        <v>24</v>
      </c>
      <c r="D508">
        <v>3468</v>
      </c>
      <c r="E508">
        <v>3468</v>
      </c>
      <c r="F508">
        <v>3468</v>
      </c>
      <c r="G508">
        <v>3466</v>
      </c>
      <c r="H508">
        <v>13870</v>
      </c>
      <c r="I508" s="51">
        <v>3.07</v>
      </c>
      <c r="J508" s="51">
        <f t="shared" si="59"/>
        <v>42580.899999999994</v>
      </c>
      <c r="K508" s="51">
        <f t="shared" si="55"/>
        <v>10646.76</v>
      </c>
      <c r="L508" s="51">
        <f t="shared" si="56"/>
        <v>10646.76</v>
      </c>
      <c r="M508" s="51">
        <f t="shared" si="57"/>
        <v>10646.76</v>
      </c>
      <c r="N508" s="51">
        <f t="shared" si="58"/>
        <v>10640.619999999999</v>
      </c>
    </row>
    <row r="509" spans="1:14" x14ac:dyDescent="0.25">
      <c r="A509" t="s">
        <v>67</v>
      </c>
      <c r="B509" t="s">
        <v>143</v>
      </c>
      <c r="C509" t="s">
        <v>24</v>
      </c>
      <c r="D509">
        <v>135</v>
      </c>
      <c r="E509">
        <v>135</v>
      </c>
      <c r="F509">
        <v>2135</v>
      </c>
      <c r="G509">
        <v>134</v>
      </c>
      <c r="H509">
        <v>2539</v>
      </c>
      <c r="I509" s="51">
        <v>27.73</v>
      </c>
      <c r="J509" s="51">
        <f t="shared" si="59"/>
        <v>70406.47</v>
      </c>
      <c r="K509" s="51">
        <f t="shared" si="55"/>
        <v>3743.55</v>
      </c>
      <c r="L509" s="51">
        <f t="shared" si="56"/>
        <v>3743.55</v>
      </c>
      <c r="M509" s="51">
        <f t="shared" si="57"/>
        <v>59203.55</v>
      </c>
      <c r="N509" s="51">
        <f t="shared" si="58"/>
        <v>3715.82</v>
      </c>
    </row>
    <row r="510" spans="1:14" x14ac:dyDescent="0.25">
      <c r="A510" t="s">
        <v>67</v>
      </c>
      <c r="B510" t="s">
        <v>144</v>
      </c>
      <c r="C510" t="s">
        <v>24</v>
      </c>
      <c r="D510">
        <v>14</v>
      </c>
      <c r="E510">
        <v>14</v>
      </c>
      <c r="F510">
        <v>14</v>
      </c>
      <c r="G510">
        <v>12</v>
      </c>
      <c r="H510">
        <v>54</v>
      </c>
      <c r="I510" s="51">
        <v>20</v>
      </c>
      <c r="J510" s="51">
        <f t="shared" si="59"/>
        <v>1080</v>
      </c>
      <c r="K510" s="51">
        <f t="shared" si="55"/>
        <v>280</v>
      </c>
      <c r="L510" s="51">
        <f t="shared" si="56"/>
        <v>280</v>
      </c>
      <c r="M510" s="51">
        <f t="shared" si="57"/>
        <v>280</v>
      </c>
      <c r="N510" s="51">
        <f t="shared" si="58"/>
        <v>240</v>
      </c>
    </row>
    <row r="511" spans="1:14" x14ac:dyDescent="0.25">
      <c r="A511" t="s">
        <v>67</v>
      </c>
      <c r="B511" t="s">
        <v>145</v>
      </c>
      <c r="C511" t="s">
        <v>24</v>
      </c>
      <c r="D511">
        <v>3</v>
      </c>
      <c r="E511">
        <v>3</v>
      </c>
      <c r="F511">
        <v>3</v>
      </c>
      <c r="G511">
        <v>3</v>
      </c>
      <c r="H511">
        <v>12</v>
      </c>
      <c r="I511" s="51">
        <v>1003</v>
      </c>
      <c r="J511" s="51">
        <f t="shared" si="59"/>
        <v>12036</v>
      </c>
      <c r="K511" s="51">
        <f t="shared" si="55"/>
        <v>3009</v>
      </c>
      <c r="L511" s="51">
        <f t="shared" si="56"/>
        <v>3009</v>
      </c>
      <c r="M511" s="51">
        <f t="shared" si="57"/>
        <v>3009</v>
      </c>
      <c r="N511" s="51">
        <f t="shared" si="58"/>
        <v>3009</v>
      </c>
    </row>
    <row r="512" spans="1:14" x14ac:dyDescent="0.25">
      <c r="A512" t="s">
        <v>67</v>
      </c>
      <c r="B512" t="s">
        <v>146</v>
      </c>
      <c r="C512" t="s">
        <v>24</v>
      </c>
      <c r="D512">
        <v>23</v>
      </c>
      <c r="E512">
        <v>23</v>
      </c>
      <c r="F512">
        <v>23</v>
      </c>
      <c r="G512">
        <v>22</v>
      </c>
      <c r="H512">
        <v>91</v>
      </c>
      <c r="I512" s="51">
        <v>15.55</v>
      </c>
      <c r="J512" s="51">
        <f t="shared" si="59"/>
        <v>1415.05</v>
      </c>
      <c r="K512" s="51">
        <f t="shared" si="55"/>
        <v>357.65000000000003</v>
      </c>
      <c r="L512" s="51">
        <f t="shared" si="56"/>
        <v>357.65000000000003</v>
      </c>
      <c r="M512" s="51">
        <f t="shared" si="57"/>
        <v>357.65000000000003</v>
      </c>
      <c r="N512" s="51">
        <f t="shared" si="58"/>
        <v>342.1</v>
      </c>
    </row>
    <row r="513" spans="1:14" x14ac:dyDescent="0.25">
      <c r="A513" t="s">
        <v>67</v>
      </c>
      <c r="B513" t="s">
        <v>147</v>
      </c>
      <c r="C513" t="s">
        <v>24</v>
      </c>
      <c r="D513">
        <v>28</v>
      </c>
      <c r="E513">
        <v>28</v>
      </c>
      <c r="F513">
        <v>28</v>
      </c>
      <c r="G513">
        <v>28</v>
      </c>
      <c r="H513">
        <v>112</v>
      </c>
      <c r="I513" s="51">
        <v>17</v>
      </c>
      <c r="J513" s="51">
        <f t="shared" si="59"/>
        <v>1904</v>
      </c>
      <c r="K513" s="51">
        <f t="shared" si="55"/>
        <v>476</v>
      </c>
      <c r="L513" s="51">
        <f t="shared" si="56"/>
        <v>476</v>
      </c>
      <c r="M513" s="51">
        <f t="shared" si="57"/>
        <v>476</v>
      </c>
      <c r="N513" s="51">
        <f t="shared" si="58"/>
        <v>476</v>
      </c>
    </row>
    <row r="514" spans="1:14" x14ac:dyDescent="0.25">
      <c r="A514" t="s">
        <v>67</v>
      </c>
      <c r="B514" t="s">
        <v>148</v>
      </c>
      <c r="C514" t="s">
        <v>24</v>
      </c>
      <c r="D514">
        <v>2</v>
      </c>
      <c r="E514">
        <v>2</v>
      </c>
      <c r="F514">
        <v>2</v>
      </c>
      <c r="G514">
        <v>0</v>
      </c>
      <c r="H514">
        <v>6</v>
      </c>
      <c r="I514" s="51">
        <v>1624</v>
      </c>
      <c r="J514" s="51">
        <f t="shared" si="59"/>
        <v>9744</v>
      </c>
      <c r="K514" s="51">
        <f t="shared" si="55"/>
        <v>3248</v>
      </c>
      <c r="L514" s="51">
        <f t="shared" si="56"/>
        <v>3248</v>
      </c>
      <c r="M514" s="51">
        <f t="shared" si="57"/>
        <v>3248</v>
      </c>
      <c r="N514" s="51">
        <f t="shared" si="58"/>
        <v>0</v>
      </c>
    </row>
    <row r="515" spans="1:14" x14ac:dyDescent="0.25">
      <c r="A515" t="s">
        <v>67</v>
      </c>
      <c r="B515" t="s">
        <v>149</v>
      </c>
      <c r="C515" t="s">
        <v>24</v>
      </c>
      <c r="D515">
        <v>147</v>
      </c>
      <c r="E515">
        <v>147</v>
      </c>
      <c r="F515">
        <v>147</v>
      </c>
      <c r="G515">
        <v>145</v>
      </c>
      <c r="H515">
        <v>586</v>
      </c>
      <c r="I515" s="51">
        <v>265.5</v>
      </c>
      <c r="J515" s="51">
        <f t="shared" si="59"/>
        <v>155583</v>
      </c>
      <c r="K515" s="51">
        <f t="shared" si="55"/>
        <v>39028.5</v>
      </c>
      <c r="L515" s="51">
        <f t="shared" si="56"/>
        <v>39028.5</v>
      </c>
      <c r="M515" s="51">
        <f t="shared" si="57"/>
        <v>39028.5</v>
      </c>
      <c r="N515" s="51">
        <f t="shared" si="58"/>
        <v>38497.5</v>
      </c>
    </row>
    <row r="516" spans="1:14" x14ac:dyDescent="0.25">
      <c r="A516" t="s">
        <v>67</v>
      </c>
      <c r="B516" t="s">
        <v>150</v>
      </c>
      <c r="C516" t="s">
        <v>24</v>
      </c>
      <c r="D516">
        <v>5</v>
      </c>
      <c r="E516">
        <v>5</v>
      </c>
      <c r="F516">
        <v>5</v>
      </c>
      <c r="G516">
        <v>5</v>
      </c>
      <c r="H516">
        <v>20</v>
      </c>
      <c r="I516" s="51">
        <v>1.64</v>
      </c>
      <c r="J516" s="51">
        <f t="shared" si="59"/>
        <v>32.799999999999997</v>
      </c>
      <c r="K516" s="51">
        <f t="shared" si="55"/>
        <v>8.1999999999999993</v>
      </c>
      <c r="L516" s="51">
        <f t="shared" si="56"/>
        <v>8.1999999999999993</v>
      </c>
      <c r="M516" s="51">
        <f t="shared" si="57"/>
        <v>8.1999999999999993</v>
      </c>
      <c r="N516" s="51">
        <f t="shared" si="58"/>
        <v>8.1999999999999993</v>
      </c>
    </row>
    <row r="517" spans="1:14" x14ac:dyDescent="0.25">
      <c r="A517" t="s">
        <v>67</v>
      </c>
      <c r="B517" t="s">
        <v>151</v>
      </c>
      <c r="C517" t="s">
        <v>24</v>
      </c>
      <c r="D517">
        <v>149</v>
      </c>
      <c r="E517">
        <v>149</v>
      </c>
      <c r="F517">
        <v>149</v>
      </c>
      <c r="G517">
        <v>149</v>
      </c>
      <c r="H517">
        <v>596</v>
      </c>
      <c r="I517" s="51">
        <v>210.04</v>
      </c>
      <c r="J517" s="51">
        <f t="shared" si="59"/>
        <v>125183.84</v>
      </c>
      <c r="K517" s="51">
        <f t="shared" si="55"/>
        <v>31295.96</v>
      </c>
      <c r="L517" s="51">
        <f t="shared" si="56"/>
        <v>31295.96</v>
      </c>
      <c r="M517" s="51">
        <f t="shared" si="57"/>
        <v>31295.96</v>
      </c>
      <c r="N517" s="51">
        <f t="shared" si="58"/>
        <v>31295.96</v>
      </c>
    </row>
    <row r="518" spans="1:14" x14ac:dyDescent="0.25">
      <c r="A518" t="s">
        <v>67</v>
      </c>
      <c r="B518" t="s">
        <v>152</v>
      </c>
      <c r="C518" t="s">
        <v>24</v>
      </c>
      <c r="D518">
        <v>37</v>
      </c>
      <c r="E518">
        <v>37</v>
      </c>
      <c r="F518">
        <v>37</v>
      </c>
      <c r="G518">
        <v>37</v>
      </c>
      <c r="H518">
        <v>148</v>
      </c>
      <c r="I518" s="51">
        <v>428.01</v>
      </c>
      <c r="J518" s="51">
        <f t="shared" si="59"/>
        <v>63345.479999999996</v>
      </c>
      <c r="K518" s="51">
        <f t="shared" ref="K518:K581" si="60">D518*I518</f>
        <v>15836.369999999999</v>
      </c>
      <c r="L518" s="51">
        <f t="shared" ref="L518:L581" si="61">I518*E518</f>
        <v>15836.369999999999</v>
      </c>
      <c r="M518" s="51">
        <f t="shared" ref="M518:M581" si="62">I518*F518</f>
        <v>15836.369999999999</v>
      </c>
      <c r="N518" s="51">
        <f t="shared" ref="N518:N581" si="63">I518*G518</f>
        <v>15836.369999999999</v>
      </c>
    </row>
    <row r="519" spans="1:14" x14ac:dyDescent="0.25">
      <c r="A519" t="s">
        <v>67</v>
      </c>
      <c r="B519" t="s">
        <v>153</v>
      </c>
      <c r="C519" t="s">
        <v>24</v>
      </c>
      <c r="D519">
        <v>5</v>
      </c>
      <c r="E519">
        <v>5</v>
      </c>
      <c r="F519">
        <v>5</v>
      </c>
      <c r="G519">
        <v>5</v>
      </c>
      <c r="H519">
        <v>20</v>
      </c>
      <c r="I519" s="51">
        <v>2475</v>
      </c>
      <c r="J519" s="51">
        <f t="shared" ref="J519:J582" si="64">I519*H519</f>
        <v>49500</v>
      </c>
      <c r="K519" s="51">
        <f t="shared" si="60"/>
        <v>12375</v>
      </c>
      <c r="L519" s="51">
        <f t="shared" si="61"/>
        <v>12375</v>
      </c>
      <c r="M519" s="51">
        <f t="shared" si="62"/>
        <v>12375</v>
      </c>
      <c r="N519" s="51">
        <f t="shared" si="63"/>
        <v>12375</v>
      </c>
    </row>
    <row r="520" spans="1:14" x14ac:dyDescent="0.25">
      <c r="A520" t="s">
        <v>67</v>
      </c>
      <c r="B520" t="s">
        <v>154</v>
      </c>
      <c r="C520" t="s">
        <v>24</v>
      </c>
      <c r="D520">
        <v>139</v>
      </c>
      <c r="E520">
        <v>139</v>
      </c>
      <c r="F520">
        <v>139</v>
      </c>
      <c r="G520">
        <v>137</v>
      </c>
      <c r="H520">
        <v>554</v>
      </c>
      <c r="I520" s="51">
        <v>25</v>
      </c>
      <c r="J520" s="51">
        <f t="shared" si="64"/>
        <v>13850</v>
      </c>
      <c r="K520" s="51">
        <f t="shared" si="60"/>
        <v>3475</v>
      </c>
      <c r="L520" s="51">
        <f t="shared" si="61"/>
        <v>3475</v>
      </c>
      <c r="M520" s="51">
        <f t="shared" si="62"/>
        <v>3475</v>
      </c>
      <c r="N520" s="51">
        <f t="shared" si="63"/>
        <v>3425</v>
      </c>
    </row>
    <row r="521" spans="1:14" x14ac:dyDescent="0.25">
      <c r="A521" t="s">
        <v>67</v>
      </c>
      <c r="B521" t="s">
        <v>155</v>
      </c>
      <c r="C521" t="s">
        <v>24</v>
      </c>
      <c r="D521">
        <v>500</v>
      </c>
      <c r="E521">
        <v>500</v>
      </c>
      <c r="F521">
        <v>500</v>
      </c>
      <c r="G521">
        <v>500</v>
      </c>
      <c r="H521">
        <v>2000</v>
      </c>
      <c r="I521" s="51">
        <v>575.84</v>
      </c>
      <c r="J521" s="51">
        <f t="shared" si="64"/>
        <v>1151680</v>
      </c>
      <c r="K521" s="51">
        <f t="shared" si="60"/>
        <v>287920</v>
      </c>
      <c r="L521" s="51">
        <f t="shared" si="61"/>
        <v>287920</v>
      </c>
      <c r="M521" s="51">
        <f t="shared" si="62"/>
        <v>287920</v>
      </c>
      <c r="N521" s="51">
        <f t="shared" si="63"/>
        <v>287920</v>
      </c>
    </row>
    <row r="522" spans="1:14" x14ac:dyDescent="0.25">
      <c r="A522" t="s">
        <v>67</v>
      </c>
      <c r="B522" t="s">
        <v>156</v>
      </c>
      <c r="C522" t="s">
        <v>24</v>
      </c>
      <c r="D522">
        <v>16</v>
      </c>
      <c r="E522">
        <v>16</v>
      </c>
      <c r="F522">
        <v>16</v>
      </c>
      <c r="G522">
        <v>15</v>
      </c>
      <c r="H522">
        <v>63</v>
      </c>
      <c r="I522" s="51">
        <v>4130</v>
      </c>
      <c r="J522" s="51">
        <f t="shared" si="64"/>
        <v>260190</v>
      </c>
      <c r="K522" s="51">
        <f t="shared" si="60"/>
        <v>66080</v>
      </c>
      <c r="L522" s="51">
        <f t="shared" si="61"/>
        <v>66080</v>
      </c>
      <c r="M522" s="51">
        <f t="shared" si="62"/>
        <v>66080</v>
      </c>
      <c r="N522" s="51">
        <f t="shared" si="63"/>
        <v>61950</v>
      </c>
    </row>
    <row r="523" spans="1:14" x14ac:dyDescent="0.25">
      <c r="A523" t="s">
        <v>67</v>
      </c>
      <c r="B523" t="s">
        <v>157</v>
      </c>
      <c r="C523" t="s">
        <v>24</v>
      </c>
      <c r="D523">
        <v>13</v>
      </c>
      <c r="E523">
        <v>13</v>
      </c>
      <c r="F523">
        <v>13</v>
      </c>
      <c r="G523">
        <v>12</v>
      </c>
      <c r="H523">
        <v>51</v>
      </c>
      <c r="I523" s="51">
        <v>4956</v>
      </c>
      <c r="J523" s="51">
        <f t="shared" si="64"/>
        <v>252756</v>
      </c>
      <c r="K523" s="51">
        <f t="shared" si="60"/>
        <v>64428</v>
      </c>
      <c r="L523" s="51">
        <f t="shared" si="61"/>
        <v>64428</v>
      </c>
      <c r="M523" s="51">
        <f t="shared" si="62"/>
        <v>64428</v>
      </c>
      <c r="N523" s="51">
        <f t="shared" si="63"/>
        <v>59472</v>
      </c>
    </row>
    <row r="524" spans="1:14" x14ac:dyDescent="0.25">
      <c r="A524" t="s">
        <v>67</v>
      </c>
      <c r="B524" t="s">
        <v>158</v>
      </c>
      <c r="C524" t="s">
        <v>24</v>
      </c>
      <c r="D524">
        <v>13</v>
      </c>
      <c r="E524">
        <v>13</v>
      </c>
      <c r="F524">
        <v>13</v>
      </c>
      <c r="G524">
        <v>12</v>
      </c>
      <c r="H524">
        <v>51</v>
      </c>
      <c r="I524" s="51">
        <v>4956</v>
      </c>
      <c r="J524" s="51">
        <f t="shared" si="64"/>
        <v>252756</v>
      </c>
      <c r="K524" s="51">
        <f t="shared" si="60"/>
        <v>64428</v>
      </c>
      <c r="L524" s="51">
        <f t="shared" si="61"/>
        <v>64428</v>
      </c>
      <c r="M524" s="51">
        <f t="shared" si="62"/>
        <v>64428</v>
      </c>
      <c r="N524" s="51">
        <f t="shared" si="63"/>
        <v>59472</v>
      </c>
    </row>
    <row r="525" spans="1:14" x14ac:dyDescent="0.25">
      <c r="A525" t="s">
        <v>67</v>
      </c>
      <c r="B525" t="s">
        <v>159</v>
      </c>
      <c r="C525" t="s">
        <v>24</v>
      </c>
      <c r="D525">
        <v>13</v>
      </c>
      <c r="E525">
        <v>13</v>
      </c>
      <c r="F525">
        <v>13</v>
      </c>
      <c r="G525">
        <v>12</v>
      </c>
      <c r="H525">
        <v>51</v>
      </c>
      <c r="I525" s="51">
        <v>4956</v>
      </c>
      <c r="J525" s="51">
        <f t="shared" si="64"/>
        <v>252756</v>
      </c>
      <c r="K525" s="51">
        <f t="shared" si="60"/>
        <v>64428</v>
      </c>
      <c r="L525" s="51">
        <f t="shared" si="61"/>
        <v>64428</v>
      </c>
      <c r="M525" s="51">
        <f t="shared" si="62"/>
        <v>64428</v>
      </c>
      <c r="N525" s="51">
        <f t="shared" si="63"/>
        <v>59472</v>
      </c>
    </row>
    <row r="526" spans="1:14" x14ac:dyDescent="0.25">
      <c r="A526" t="s">
        <v>67</v>
      </c>
      <c r="B526" t="s">
        <v>160</v>
      </c>
      <c r="C526" t="s">
        <v>24</v>
      </c>
      <c r="D526">
        <v>15</v>
      </c>
      <c r="E526">
        <v>15</v>
      </c>
      <c r="F526">
        <v>15</v>
      </c>
      <c r="G526">
        <v>15</v>
      </c>
      <c r="H526">
        <v>60</v>
      </c>
      <c r="I526" s="51">
        <v>22.51</v>
      </c>
      <c r="J526" s="51">
        <f t="shared" si="64"/>
        <v>1350.6000000000001</v>
      </c>
      <c r="K526" s="51">
        <f t="shared" si="60"/>
        <v>337.65000000000003</v>
      </c>
      <c r="L526" s="51">
        <f t="shared" si="61"/>
        <v>337.65000000000003</v>
      </c>
      <c r="M526" s="51">
        <f t="shared" si="62"/>
        <v>337.65000000000003</v>
      </c>
      <c r="N526" s="51">
        <f t="shared" si="63"/>
        <v>337.65000000000003</v>
      </c>
    </row>
    <row r="527" spans="1:14" x14ac:dyDescent="0.25">
      <c r="A527" t="s">
        <v>67</v>
      </c>
      <c r="B527" t="s">
        <v>161</v>
      </c>
      <c r="C527" t="s">
        <v>24</v>
      </c>
      <c r="D527">
        <v>15</v>
      </c>
      <c r="E527">
        <v>15</v>
      </c>
      <c r="F527">
        <v>15</v>
      </c>
      <c r="G527">
        <v>15</v>
      </c>
      <c r="H527">
        <v>60</v>
      </c>
      <c r="I527" s="51">
        <v>22.51</v>
      </c>
      <c r="J527" s="51">
        <f t="shared" si="64"/>
        <v>1350.6000000000001</v>
      </c>
      <c r="K527" s="51">
        <f t="shared" si="60"/>
        <v>337.65000000000003</v>
      </c>
      <c r="L527" s="51">
        <f t="shared" si="61"/>
        <v>337.65000000000003</v>
      </c>
      <c r="M527" s="51">
        <f t="shared" si="62"/>
        <v>337.65000000000003</v>
      </c>
      <c r="N527" s="51">
        <f t="shared" si="63"/>
        <v>337.65000000000003</v>
      </c>
    </row>
    <row r="528" spans="1:14" x14ac:dyDescent="0.25">
      <c r="A528" t="s">
        <v>67</v>
      </c>
      <c r="B528" t="s">
        <v>162</v>
      </c>
      <c r="C528" t="s">
        <v>24</v>
      </c>
      <c r="D528">
        <v>14</v>
      </c>
      <c r="E528">
        <v>14</v>
      </c>
      <c r="F528">
        <v>14</v>
      </c>
      <c r="G528">
        <v>13</v>
      </c>
      <c r="H528">
        <v>55</v>
      </c>
      <c r="I528" s="51">
        <v>22.51</v>
      </c>
      <c r="J528" s="51">
        <f t="shared" si="64"/>
        <v>1238.0500000000002</v>
      </c>
      <c r="K528" s="51">
        <f t="shared" si="60"/>
        <v>315.14000000000004</v>
      </c>
      <c r="L528" s="51">
        <f t="shared" si="61"/>
        <v>315.14000000000004</v>
      </c>
      <c r="M528" s="51">
        <f t="shared" si="62"/>
        <v>315.14000000000004</v>
      </c>
      <c r="N528" s="51">
        <f t="shared" si="63"/>
        <v>292.63</v>
      </c>
    </row>
    <row r="529" spans="1:14" x14ac:dyDescent="0.25">
      <c r="A529" t="s">
        <v>67</v>
      </c>
      <c r="B529" t="s">
        <v>163</v>
      </c>
      <c r="C529" t="s">
        <v>24</v>
      </c>
      <c r="D529">
        <v>40</v>
      </c>
      <c r="E529">
        <v>40</v>
      </c>
      <c r="F529">
        <v>40</v>
      </c>
      <c r="G529">
        <v>40</v>
      </c>
      <c r="H529">
        <v>160</v>
      </c>
      <c r="I529" s="51">
        <v>22.51</v>
      </c>
      <c r="J529" s="51">
        <f t="shared" si="64"/>
        <v>3601.6000000000004</v>
      </c>
      <c r="K529" s="51">
        <f t="shared" si="60"/>
        <v>900.40000000000009</v>
      </c>
      <c r="L529" s="51">
        <f t="shared" si="61"/>
        <v>900.40000000000009</v>
      </c>
      <c r="M529" s="51">
        <f t="shared" si="62"/>
        <v>900.40000000000009</v>
      </c>
      <c r="N529" s="51">
        <f t="shared" si="63"/>
        <v>900.40000000000009</v>
      </c>
    </row>
    <row r="530" spans="1:14" x14ac:dyDescent="0.25">
      <c r="A530" t="s">
        <v>67</v>
      </c>
      <c r="B530" t="s">
        <v>164</v>
      </c>
      <c r="C530" t="s">
        <v>24</v>
      </c>
      <c r="D530">
        <v>22</v>
      </c>
      <c r="E530">
        <v>22</v>
      </c>
      <c r="F530">
        <v>22</v>
      </c>
      <c r="G530">
        <v>21</v>
      </c>
      <c r="H530">
        <v>87</v>
      </c>
      <c r="I530" s="51">
        <v>218.3</v>
      </c>
      <c r="J530" s="51">
        <f t="shared" si="64"/>
        <v>18992.100000000002</v>
      </c>
      <c r="K530" s="51">
        <f t="shared" si="60"/>
        <v>4802.6000000000004</v>
      </c>
      <c r="L530" s="51">
        <f t="shared" si="61"/>
        <v>4802.6000000000004</v>
      </c>
      <c r="M530" s="51">
        <f t="shared" si="62"/>
        <v>4802.6000000000004</v>
      </c>
      <c r="N530" s="51">
        <f t="shared" si="63"/>
        <v>4584.3</v>
      </c>
    </row>
    <row r="531" spans="1:14" x14ac:dyDescent="0.25">
      <c r="A531" t="s">
        <v>67</v>
      </c>
      <c r="B531" t="s">
        <v>165</v>
      </c>
      <c r="C531" t="s">
        <v>24</v>
      </c>
      <c r="D531">
        <v>38</v>
      </c>
      <c r="E531">
        <v>38</v>
      </c>
      <c r="F531">
        <v>38</v>
      </c>
      <c r="G531">
        <v>36</v>
      </c>
      <c r="H531">
        <v>150</v>
      </c>
      <c r="I531" s="51">
        <v>22.51</v>
      </c>
      <c r="J531" s="51">
        <f t="shared" si="64"/>
        <v>3376.5000000000005</v>
      </c>
      <c r="K531" s="51">
        <f t="shared" si="60"/>
        <v>855.38000000000011</v>
      </c>
      <c r="L531" s="51">
        <f t="shared" si="61"/>
        <v>855.38000000000011</v>
      </c>
      <c r="M531" s="51">
        <f t="shared" si="62"/>
        <v>855.38000000000011</v>
      </c>
      <c r="N531" s="51">
        <f t="shared" si="63"/>
        <v>810.36</v>
      </c>
    </row>
    <row r="532" spans="1:14" x14ac:dyDescent="0.25">
      <c r="A532" t="s">
        <v>67</v>
      </c>
      <c r="B532" t="s">
        <v>166</v>
      </c>
      <c r="C532" t="s">
        <v>24</v>
      </c>
      <c r="D532">
        <v>7</v>
      </c>
      <c r="E532">
        <v>7</v>
      </c>
      <c r="F532">
        <v>7</v>
      </c>
      <c r="G532">
        <v>7</v>
      </c>
      <c r="H532">
        <v>28</v>
      </c>
      <c r="I532" s="51">
        <v>22.51</v>
      </c>
      <c r="J532" s="51">
        <f t="shared" si="64"/>
        <v>630.28000000000009</v>
      </c>
      <c r="K532" s="51">
        <f t="shared" si="60"/>
        <v>157.57000000000002</v>
      </c>
      <c r="L532" s="51">
        <f t="shared" si="61"/>
        <v>157.57000000000002</v>
      </c>
      <c r="M532" s="51">
        <f t="shared" si="62"/>
        <v>157.57000000000002</v>
      </c>
      <c r="N532" s="51">
        <f t="shared" si="63"/>
        <v>157.57000000000002</v>
      </c>
    </row>
    <row r="533" spans="1:14" x14ac:dyDescent="0.25">
      <c r="A533" t="s">
        <v>67</v>
      </c>
      <c r="B533" t="s">
        <v>167</v>
      </c>
      <c r="C533" t="s">
        <v>24</v>
      </c>
      <c r="D533">
        <v>0</v>
      </c>
      <c r="E533">
        <v>0</v>
      </c>
      <c r="F533">
        <v>0</v>
      </c>
      <c r="G533">
        <v>1</v>
      </c>
      <c r="H533">
        <v>1</v>
      </c>
      <c r="I533" s="51">
        <v>928</v>
      </c>
      <c r="J533" s="51">
        <f t="shared" si="64"/>
        <v>928</v>
      </c>
      <c r="K533" s="51">
        <f t="shared" si="60"/>
        <v>0</v>
      </c>
      <c r="L533" s="51">
        <f t="shared" si="61"/>
        <v>0</v>
      </c>
      <c r="M533" s="51">
        <f t="shared" si="62"/>
        <v>0</v>
      </c>
      <c r="N533" s="51">
        <f t="shared" si="63"/>
        <v>928</v>
      </c>
    </row>
    <row r="534" spans="1:14" x14ac:dyDescent="0.25">
      <c r="A534" t="s">
        <v>67</v>
      </c>
      <c r="B534" t="s">
        <v>168</v>
      </c>
      <c r="C534" t="s">
        <v>24</v>
      </c>
      <c r="D534">
        <v>15</v>
      </c>
      <c r="E534">
        <v>15</v>
      </c>
      <c r="F534">
        <v>15</v>
      </c>
      <c r="G534">
        <v>13</v>
      </c>
      <c r="H534">
        <v>58</v>
      </c>
      <c r="I534" s="51">
        <v>19.989999999999998</v>
      </c>
      <c r="J534" s="51">
        <f t="shared" si="64"/>
        <v>1159.4199999999998</v>
      </c>
      <c r="K534" s="51">
        <f t="shared" si="60"/>
        <v>299.84999999999997</v>
      </c>
      <c r="L534" s="51">
        <f t="shared" si="61"/>
        <v>299.84999999999997</v>
      </c>
      <c r="M534" s="51">
        <f t="shared" si="62"/>
        <v>299.84999999999997</v>
      </c>
      <c r="N534" s="51">
        <f t="shared" si="63"/>
        <v>259.87</v>
      </c>
    </row>
    <row r="535" spans="1:14" x14ac:dyDescent="0.25">
      <c r="A535" t="s">
        <v>67</v>
      </c>
      <c r="B535" t="s">
        <v>169</v>
      </c>
      <c r="C535" t="s">
        <v>24</v>
      </c>
      <c r="D535">
        <v>3</v>
      </c>
      <c r="E535">
        <v>3</v>
      </c>
      <c r="F535">
        <v>3</v>
      </c>
      <c r="G535">
        <v>3</v>
      </c>
      <c r="H535">
        <v>12</v>
      </c>
      <c r="I535" s="51">
        <v>609</v>
      </c>
      <c r="J535" s="51">
        <f t="shared" si="64"/>
        <v>7308</v>
      </c>
      <c r="K535" s="51">
        <f t="shared" si="60"/>
        <v>1827</v>
      </c>
      <c r="L535" s="51">
        <f t="shared" si="61"/>
        <v>1827</v>
      </c>
      <c r="M535" s="51">
        <f t="shared" si="62"/>
        <v>1827</v>
      </c>
      <c r="N535" s="51">
        <f t="shared" si="63"/>
        <v>1827</v>
      </c>
    </row>
    <row r="536" spans="1:14" x14ac:dyDescent="0.25">
      <c r="A536" t="s">
        <v>67</v>
      </c>
      <c r="B536" t="s">
        <v>170</v>
      </c>
      <c r="C536" t="s">
        <v>24</v>
      </c>
      <c r="D536">
        <v>1</v>
      </c>
      <c r="E536">
        <v>1</v>
      </c>
      <c r="F536">
        <v>1</v>
      </c>
      <c r="G536">
        <v>-1</v>
      </c>
      <c r="H536">
        <v>2</v>
      </c>
      <c r="I536" s="51">
        <v>1131</v>
      </c>
      <c r="J536" s="51">
        <f t="shared" si="64"/>
        <v>2262</v>
      </c>
      <c r="K536" s="51">
        <f t="shared" si="60"/>
        <v>1131</v>
      </c>
      <c r="L536" s="51">
        <f t="shared" si="61"/>
        <v>1131</v>
      </c>
      <c r="M536" s="51">
        <f t="shared" si="62"/>
        <v>1131</v>
      </c>
      <c r="N536" s="51">
        <f t="shared" si="63"/>
        <v>-1131</v>
      </c>
    </row>
    <row r="537" spans="1:14" x14ac:dyDescent="0.25">
      <c r="A537" t="s">
        <v>67</v>
      </c>
      <c r="B537" t="s">
        <v>171</v>
      </c>
      <c r="C537" t="s">
        <v>24</v>
      </c>
      <c r="D537">
        <v>64</v>
      </c>
      <c r="E537">
        <v>64</v>
      </c>
      <c r="F537">
        <v>64</v>
      </c>
      <c r="G537">
        <v>63</v>
      </c>
      <c r="H537">
        <v>255</v>
      </c>
      <c r="I537" s="51">
        <v>136.88</v>
      </c>
      <c r="J537" s="51">
        <f t="shared" si="64"/>
        <v>34904.400000000001</v>
      </c>
      <c r="K537" s="51">
        <f t="shared" si="60"/>
        <v>8760.32</v>
      </c>
      <c r="L537" s="51">
        <f t="shared" si="61"/>
        <v>8760.32</v>
      </c>
      <c r="M537" s="51">
        <f t="shared" si="62"/>
        <v>8760.32</v>
      </c>
      <c r="N537" s="51">
        <f t="shared" si="63"/>
        <v>8623.44</v>
      </c>
    </row>
    <row r="538" spans="1:14" x14ac:dyDescent="0.25">
      <c r="A538" t="s">
        <v>67</v>
      </c>
      <c r="B538" t="s">
        <v>172</v>
      </c>
      <c r="C538" t="s">
        <v>24</v>
      </c>
      <c r="D538">
        <v>5</v>
      </c>
      <c r="E538">
        <v>5</v>
      </c>
      <c r="F538">
        <v>5</v>
      </c>
      <c r="G538">
        <v>3</v>
      </c>
      <c r="H538">
        <v>18</v>
      </c>
      <c r="I538" s="51">
        <v>150.80000000000001</v>
      </c>
      <c r="J538" s="51">
        <f t="shared" si="64"/>
        <v>2714.4</v>
      </c>
      <c r="K538" s="51">
        <f t="shared" si="60"/>
        <v>754</v>
      </c>
      <c r="L538" s="51">
        <f t="shared" si="61"/>
        <v>754</v>
      </c>
      <c r="M538" s="51">
        <f t="shared" si="62"/>
        <v>754</v>
      </c>
      <c r="N538" s="51">
        <f t="shared" si="63"/>
        <v>452.40000000000003</v>
      </c>
    </row>
    <row r="539" spans="1:14" x14ac:dyDescent="0.25">
      <c r="A539" t="s">
        <v>67</v>
      </c>
      <c r="B539" t="s">
        <v>173</v>
      </c>
      <c r="C539" t="s">
        <v>24</v>
      </c>
      <c r="D539">
        <v>242</v>
      </c>
      <c r="E539">
        <v>242</v>
      </c>
      <c r="F539">
        <v>242</v>
      </c>
      <c r="G539">
        <v>241</v>
      </c>
      <c r="H539">
        <v>967</v>
      </c>
      <c r="I539" s="51">
        <v>7.43</v>
      </c>
      <c r="J539" s="51">
        <f t="shared" si="64"/>
        <v>7184.8099999999995</v>
      </c>
      <c r="K539" s="51">
        <f t="shared" si="60"/>
        <v>1798.06</v>
      </c>
      <c r="L539" s="51">
        <f t="shared" si="61"/>
        <v>1798.06</v>
      </c>
      <c r="M539" s="51">
        <f t="shared" si="62"/>
        <v>1798.06</v>
      </c>
      <c r="N539" s="51">
        <f t="shared" si="63"/>
        <v>1790.6299999999999</v>
      </c>
    </row>
    <row r="540" spans="1:14" x14ac:dyDescent="0.25">
      <c r="A540" t="s">
        <v>67</v>
      </c>
      <c r="B540" t="s">
        <v>174</v>
      </c>
      <c r="C540" t="s">
        <v>24</v>
      </c>
      <c r="D540">
        <v>2</v>
      </c>
      <c r="E540">
        <v>2</v>
      </c>
      <c r="F540">
        <v>2</v>
      </c>
      <c r="G540">
        <v>0</v>
      </c>
      <c r="H540">
        <v>6</v>
      </c>
      <c r="I540" s="51">
        <v>1634.83</v>
      </c>
      <c r="J540" s="51">
        <f t="shared" si="64"/>
        <v>9808.98</v>
      </c>
      <c r="K540" s="51">
        <f t="shared" si="60"/>
        <v>3269.66</v>
      </c>
      <c r="L540" s="51">
        <f t="shared" si="61"/>
        <v>3269.66</v>
      </c>
      <c r="M540" s="51">
        <f t="shared" si="62"/>
        <v>3269.66</v>
      </c>
      <c r="N540" s="51">
        <f t="shared" si="63"/>
        <v>0</v>
      </c>
    </row>
    <row r="541" spans="1:14" x14ac:dyDescent="0.25">
      <c r="A541" t="s">
        <v>67</v>
      </c>
      <c r="B541" t="s">
        <v>175</v>
      </c>
      <c r="C541" t="s">
        <v>24</v>
      </c>
      <c r="D541">
        <v>10</v>
      </c>
      <c r="E541">
        <v>10</v>
      </c>
      <c r="F541">
        <v>10</v>
      </c>
      <c r="G541">
        <v>8</v>
      </c>
      <c r="H541">
        <v>38</v>
      </c>
      <c r="I541" s="51">
        <v>4189</v>
      </c>
      <c r="J541" s="51">
        <f t="shared" si="64"/>
        <v>159182</v>
      </c>
      <c r="K541" s="51">
        <f t="shared" si="60"/>
        <v>41890</v>
      </c>
      <c r="L541" s="51">
        <f t="shared" si="61"/>
        <v>41890</v>
      </c>
      <c r="M541" s="51">
        <f t="shared" si="62"/>
        <v>41890</v>
      </c>
      <c r="N541" s="51">
        <f t="shared" si="63"/>
        <v>33512</v>
      </c>
    </row>
    <row r="542" spans="1:14" x14ac:dyDescent="0.25">
      <c r="A542" t="s">
        <v>67</v>
      </c>
      <c r="B542" t="s">
        <v>176</v>
      </c>
      <c r="C542" t="s">
        <v>24</v>
      </c>
      <c r="D542">
        <v>4</v>
      </c>
      <c r="E542">
        <v>4</v>
      </c>
      <c r="F542">
        <v>4</v>
      </c>
      <c r="G542">
        <v>2</v>
      </c>
      <c r="H542">
        <v>14</v>
      </c>
      <c r="I542" s="51">
        <v>1250</v>
      </c>
      <c r="J542" s="51">
        <f t="shared" si="64"/>
        <v>17500</v>
      </c>
      <c r="K542" s="51">
        <f t="shared" si="60"/>
        <v>5000</v>
      </c>
      <c r="L542" s="51">
        <f t="shared" si="61"/>
        <v>5000</v>
      </c>
      <c r="M542" s="51">
        <f t="shared" si="62"/>
        <v>5000</v>
      </c>
      <c r="N542" s="51">
        <f t="shared" si="63"/>
        <v>2500</v>
      </c>
    </row>
    <row r="543" spans="1:14" x14ac:dyDescent="0.25">
      <c r="A543" t="s">
        <v>67</v>
      </c>
      <c r="B543" t="s">
        <v>177</v>
      </c>
      <c r="C543" t="s">
        <v>24</v>
      </c>
      <c r="D543">
        <v>84</v>
      </c>
      <c r="E543">
        <v>84</v>
      </c>
      <c r="F543">
        <v>84</v>
      </c>
      <c r="G543">
        <v>82</v>
      </c>
      <c r="H543">
        <v>334</v>
      </c>
      <c r="I543" s="51">
        <v>230.1</v>
      </c>
      <c r="J543" s="51">
        <f t="shared" si="64"/>
        <v>76853.399999999994</v>
      </c>
      <c r="K543" s="51">
        <f t="shared" si="60"/>
        <v>19328.399999999998</v>
      </c>
      <c r="L543" s="51">
        <f t="shared" si="61"/>
        <v>19328.399999999998</v>
      </c>
      <c r="M543" s="51">
        <f t="shared" si="62"/>
        <v>19328.399999999998</v>
      </c>
      <c r="N543" s="51">
        <f t="shared" si="63"/>
        <v>18868.2</v>
      </c>
    </row>
    <row r="544" spans="1:14" x14ac:dyDescent="0.25">
      <c r="A544" t="s">
        <v>67</v>
      </c>
      <c r="B544" t="s">
        <v>178</v>
      </c>
      <c r="C544" t="s">
        <v>24</v>
      </c>
      <c r="D544">
        <v>5</v>
      </c>
      <c r="E544">
        <v>5</v>
      </c>
      <c r="F544">
        <v>2005</v>
      </c>
      <c r="G544">
        <v>6</v>
      </c>
      <c r="H544">
        <v>2021</v>
      </c>
      <c r="I544" s="51">
        <v>140</v>
      </c>
      <c r="J544" s="51">
        <f t="shared" si="64"/>
        <v>282940</v>
      </c>
      <c r="K544" s="51">
        <f t="shared" si="60"/>
        <v>700</v>
      </c>
      <c r="L544" s="51">
        <f t="shared" si="61"/>
        <v>700</v>
      </c>
      <c r="M544" s="51">
        <f t="shared" si="62"/>
        <v>280700</v>
      </c>
      <c r="N544" s="51">
        <f t="shared" si="63"/>
        <v>840</v>
      </c>
    </row>
    <row r="545" spans="1:14" x14ac:dyDescent="0.25">
      <c r="A545" t="s">
        <v>67</v>
      </c>
      <c r="B545" t="s">
        <v>179</v>
      </c>
      <c r="C545" t="s">
        <v>24</v>
      </c>
      <c r="D545">
        <v>1</v>
      </c>
      <c r="E545">
        <v>1</v>
      </c>
      <c r="F545">
        <v>1</v>
      </c>
      <c r="G545">
        <v>2</v>
      </c>
      <c r="H545">
        <v>5</v>
      </c>
      <c r="I545" s="51">
        <v>1416</v>
      </c>
      <c r="J545" s="51">
        <f t="shared" si="64"/>
        <v>7080</v>
      </c>
      <c r="K545" s="51">
        <f t="shared" si="60"/>
        <v>1416</v>
      </c>
      <c r="L545" s="51">
        <f t="shared" si="61"/>
        <v>1416</v>
      </c>
      <c r="M545" s="51">
        <f t="shared" si="62"/>
        <v>1416</v>
      </c>
      <c r="N545" s="51">
        <f t="shared" si="63"/>
        <v>2832</v>
      </c>
    </row>
    <row r="546" spans="1:14" x14ac:dyDescent="0.25">
      <c r="A546" t="s">
        <v>67</v>
      </c>
      <c r="B546" t="s">
        <v>180</v>
      </c>
      <c r="C546" t="s">
        <v>24</v>
      </c>
      <c r="D546">
        <v>4</v>
      </c>
      <c r="E546">
        <v>4</v>
      </c>
      <c r="F546">
        <v>4</v>
      </c>
      <c r="G546">
        <v>2</v>
      </c>
      <c r="H546">
        <v>14</v>
      </c>
      <c r="I546" s="51">
        <v>221.88</v>
      </c>
      <c r="J546" s="51">
        <f t="shared" si="64"/>
        <v>3106.3199999999997</v>
      </c>
      <c r="K546" s="51">
        <f t="shared" si="60"/>
        <v>887.52</v>
      </c>
      <c r="L546" s="51">
        <f t="shared" si="61"/>
        <v>887.52</v>
      </c>
      <c r="M546" s="51">
        <f t="shared" si="62"/>
        <v>887.52</v>
      </c>
      <c r="N546" s="51">
        <f t="shared" si="63"/>
        <v>443.76</v>
      </c>
    </row>
    <row r="547" spans="1:14" x14ac:dyDescent="0.25">
      <c r="A547" t="s">
        <v>67</v>
      </c>
      <c r="B547" t="s">
        <v>181</v>
      </c>
      <c r="C547" t="s">
        <v>24</v>
      </c>
      <c r="D547">
        <v>1</v>
      </c>
      <c r="E547">
        <v>1</v>
      </c>
      <c r="F547">
        <v>1</v>
      </c>
      <c r="G547">
        <v>-1</v>
      </c>
      <c r="H547">
        <v>2</v>
      </c>
      <c r="I547" s="51">
        <v>2436</v>
      </c>
      <c r="J547" s="51">
        <f t="shared" si="64"/>
        <v>4872</v>
      </c>
      <c r="K547" s="51">
        <f t="shared" si="60"/>
        <v>2436</v>
      </c>
      <c r="L547" s="51">
        <f t="shared" si="61"/>
        <v>2436</v>
      </c>
      <c r="M547" s="51">
        <f t="shared" si="62"/>
        <v>2436</v>
      </c>
      <c r="N547" s="51">
        <f t="shared" si="63"/>
        <v>-2436</v>
      </c>
    </row>
    <row r="548" spans="1:14" x14ac:dyDescent="0.25">
      <c r="A548" t="s">
        <v>67</v>
      </c>
      <c r="B548" t="s">
        <v>182</v>
      </c>
      <c r="C548" t="s">
        <v>24</v>
      </c>
      <c r="D548">
        <v>2</v>
      </c>
      <c r="E548">
        <v>2</v>
      </c>
      <c r="F548">
        <v>2</v>
      </c>
      <c r="G548">
        <v>0</v>
      </c>
      <c r="H548">
        <v>6</v>
      </c>
      <c r="I548" s="51">
        <v>928</v>
      </c>
      <c r="J548" s="51">
        <f t="shared" si="64"/>
        <v>5568</v>
      </c>
      <c r="K548" s="51">
        <f t="shared" si="60"/>
        <v>1856</v>
      </c>
      <c r="L548" s="51">
        <f t="shared" si="61"/>
        <v>1856</v>
      </c>
      <c r="M548" s="51">
        <f t="shared" si="62"/>
        <v>1856</v>
      </c>
      <c r="N548" s="51">
        <f t="shared" si="63"/>
        <v>0</v>
      </c>
    </row>
    <row r="549" spans="1:14" x14ac:dyDescent="0.25">
      <c r="A549" t="s">
        <v>67</v>
      </c>
      <c r="B549" t="s">
        <v>183</v>
      </c>
      <c r="C549" t="s">
        <v>24</v>
      </c>
      <c r="D549">
        <v>0</v>
      </c>
      <c r="E549">
        <v>0</v>
      </c>
      <c r="F549">
        <v>0</v>
      </c>
      <c r="G549">
        <v>1</v>
      </c>
      <c r="H549">
        <v>1</v>
      </c>
      <c r="I549" s="51">
        <v>415.12</v>
      </c>
      <c r="J549" s="51">
        <f t="shared" si="64"/>
        <v>415.12</v>
      </c>
      <c r="K549" s="51">
        <f t="shared" si="60"/>
        <v>0</v>
      </c>
      <c r="L549" s="51">
        <f t="shared" si="61"/>
        <v>0</v>
      </c>
      <c r="M549" s="51">
        <f t="shared" si="62"/>
        <v>0</v>
      </c>
      <c r="N549" s="51">
        <f t="shared" si="63"/>
        <v>415.12</v>
      </c>
    </row>
    <row r="550" spans="1:14" x14ac:dyDescent="0.25">
      <c r="A550" t="s">
        <v>67</v>
      </c>
      <c r="B550" t="s">
        <v>184</v>
      </c>
      <c r="C550" t="s">
        <v>244</v>
      </c>
      <c r="D550">
        <v>26</v>
      </c>
      <c r="E550">
        <v>26</v>
      </c>
      <c r="F550">
        <v>26</v>
      </c>
      <c r="G550">
        <v>25</v>
      </c>
      <c r="H550">
        <v>103</v>
      </c>
      <c r="I550" s="51">
        <v>18.010000000000002</v>
      </c>
      <c r="J550" s="51">
        <f t="shared" si="64"/>
        <v>1855.0300000000002</v>
      </c>
      <c r="K550" s="51">
        <f t="shared" si="60"/>
        <v>468.26000000000005</v>
      </c>
      <c r="L550" s="51">
        <f t="shared" si="61"/>
        <v>468.26000000000005</v>
      </c>
      <c r="M550" s="51">
        <f t="shared" si="62"/>
        <v>468.26000000000005</v>
      </c>
      <c r="N550" s="51">
        <f t="shared" si="63"/>
        <v>450.25000000000006</v>
      </c>
    </row>
    <row r="551" spans="1:14" x14ac:dyDescent="0.25">
      <c r="A551" t="s">
        <v>67</v>
      </c>
      <c r="B551" t="s">
        <v>185</v>
      </c>
      <c r="C551" t="s">
        <v>244</v>
      </c>
      <c r="D551">
        <v>19</v>
      </c>
      <c r="E551">
        <v>19</v>
      </c>
      <c r="F551">
        <v>19</v>
      </c>
      <c r="G551">
        <v>20</v>
      </c>
      <c r="H551">
        <v>77</v>
      </c>
      <c r="I551" s="51">
        <v>61.48</v>
      </c>
      <c r="J551" s="51">
        <f t="shared" si="64"/>
        <v>4733.96</v>
      </c>
      <c r="K551" s="51">
        <f t="shared" si="60"/>
        <v>1168.1199999999999</v>
      </c>
      <c r="L551" s="51">
        <f t="shared" si="61"/>
        <v>1168.1199999999999</v>
      </c>
      <c r="M551" s="51">
        <f t="shared" si="62"/>
        <v>1168.1199999999999</v>
      </c>
      <c r="N551" s="51">
        <f t="shared" si="63"/>
        <v>1229.5999999999999</v>
      </c>
    </row>
    <row r="552" spans="1:14" x14ac:dyDescent="0.25">
      <c r="A552" t="s">
        <v>67</v>
      </c>
      <c r="B552" t="s">
        <v>186</v>
      </c>
      <c r="C552" t="s">
        <v>24</v>
      </c>
      <c r="D552">
        <v>3</v>
      </c>
      <c r="E552">
        <v>3</v>
      </c>
      <c r="F552">
        <v>3</v>
      </c>
      <c r="G552">
        <v>3</v>
      </c>
      <c r="H552">
        <v>12</v>
      </c>
      <c r="I552" s="51">
        <v>6289.4</v>
      </c>
      <c r="J552" s="51">
        <f t="shared" si="64"/>
        <v>75472.799999999988</v>
      </c>
      <c r="K552" s="51">
        <f t="shared" si="60"/>
        <v>18868.199999999997</v>
      </c>
      <c r="L552" s="51">
        <f t="shared" si="61"/>
        <v>18868.199999999997</v>
      </c>
      <c r="M552" s="51">
        <f t="shared" si="62"/>
        <v>18868.199999999997</v>
      </c>
      <c r="N552" s="51">
        <f t="shared" si="63"/>
        <v>18868.199999999997</v>
      </c>
    </row>
    <row r="553" spans="1:14" x14ac:dyDescent="0.25">
      <c r="A553" t="s">
        <v>67</v>
      </c>
      <c r="B553" t="s">
        <v>187</v>
      </c>
      <c r="C553" t="s">
        <v>24</v>
      </c>
      <c r="F553">
        <v>2000</v>
      </c>
      <c r="H553">
        <v>2000</v>
      </c>
      <c r="I553" s="51">
        <v>22.41</v>
      </c>
      <c r="J553" s="51">
        <f t="shared" si="64"/>
        <v>44820</v>
      </c>
      <c r="K553" s="51">
        <f t="shared" si="60"/>
        <v>0</v>
      </c>
      <c r="L553" s="51">
        <f t="shared" si="61"/>
        <v>0</v>
      </c>
      <c r="M553" s="51">
        <f t="shared" si="62"/>
        <v>44820</v>
      </c>
      <c r="N553" s="51">
        <f t="shared" si="63"/>
        <v>0</v>
      </c>
    </row>
    <row r="554" spans="1:14" x14ac:dyDescent="0.25">
      <c r="A554" t="s">
        <v>67</v>
      </c>
      <c r="B554" t="s">
        <v>188</v>
      </c>
      <c r="C554" t="s">
        <v>24</v>
      </c>
      <c r="F554">
        <v>2000</v>
      </c>
      <c r="H554">
        <v>2000</v>
      </c>
      <c r="I554" s="51">
        <v>23.75</v>
      </c>
      <c r="J554" s="51">
        <f t="shared" si="64"/>
        <v>47500</v>
      </c>
      <c r="K554" s="51">
        <f t="shared" si="60"/>
        <v>0</v>
      </c>
      <c r="L554" s="51">
        <f t="shared" si="61"/>
        <v>0</v>
      </c>
      <c r="M554" s="51">
        <f t="shared" si="62"/>
        <v>47500</v>
      </c>
      <c r="N554" s="51">
        <f t="shared" si="63"/>
        <v>0</v>
      </c>
    </row>
    <row r="555" spans="1:14" x14ac:dyDescent="0.25">
      <c r="A555" t="s">
        <v>67</v>
      </c>
      <c r="B555" t="s">
        <v>189</v>
      </c>
      <c r="C555" t="s">
        <v>24</v>
      </c>
      <c r="D555">
        <v>4</v>
      </c>
      <c r="E555">
        <v>4</v>
      </c>
      <c r="F555">
        <v>4</v>
      </c>
      <c r="G555">
        <v>4</v>
      </c>
      <c r="H555">
        <v>16</v>
      </c>
      <c r="I555" s="51">
        <v>4.43</v>
      </c>
      <c r="J555" s="51">
        <f t="shared" si="64"/>
        <v>70.88</v>
      </c>
      <c r="K555" s="51">
        <f t="shared" si="60"/>
        <v>17.72</v>
      </c>
      <c r="L555" s="51">
        <f t="shared" si="61"/>
        <v>17.72</v>
      </c>
      <c r="M555" s="51">
        <f t="shared" si="62"/>
        <v>17.72</v>
      </c>
      <c r="N555" s="51">
        <f t="shared" si="63"/>
        <v>17.72</v>
      </c>
    </row>
    <row r="556" spans="1:14" x14ac:dyDescent="0.25">
      <c r="A556" t="s">
        <v>67</v>
      </c>
      <c r="B556" t="s">
        <v>190</v>
      </c>
      <c r="C556" t="s">
        <v>24</v>
      </c>
      <c r="D556">
        <v>11</v>
      </c>
      <c r="E556">
        <v>11</v>
      </c>
      <c r="F556">
        <v>11</v>
      </c>
      <c r="G556">
        <v>10</v>
      </c>
      <c r="H556">
        <v>43</v>
      </c>
      <c r="I556" s="51">
        <v>3776</v>
      </c>
      <c r="J556" s="51">
        <f t="shared" si="64"/>
        <v>162368</v>
      </c>
      <c r="K556" s="51">
        <f t="shared" si="60"/>
        <v>41536</v>
      </c>
      <c r="L556" s="51">
        <f t="shared" si="61"/>
        <v>41536</v>
      </c>
      <c r="M556" s="51">
        <f t="shared" si="62"/>
        <v>41536</v>
      </c>
      <c r="N556" s="51">
        <f t="shared" si="63"/>
        <v>37760</v>
      </c>
    </row>
    <row r="557" spans="1:14" x14ac:dyDescent="0.25">
      <c r="A557" t="s">
        <v>67</v>
      </c>
      <c r="B557" t="s">
        <v>191</v>
      </c>
      <c r="C557" t="s">
        <v>24</v>
      </c>
      <c r="D557">
        <v>3</v>
      </c>
      <c r="E557">
        <v>3</v>
      </c>
      <c r="F557">
        <v>3</v>
      </c>
      <c r="G557">
        <v>1</v>
      </c>
      <c r="H557">
        <v>10</v>
      </c>
      <c r="I557" s="51">
        <v>2950</v>
      </c>
      <c r="J557" s="51">
        <f t="shared" si="64"/>
        <v>29500</v>
      </c>
      <c r="K557" s="51">
        <f t="shared" si="60"/>
        <v>8850</v>
      </c>
      <c r="L557" s="51">
        <f t="shared" si="61"/>
        <v>8850</v>
      </c>
      <c r="M557" s="51">
        <f t="shared" si="62"/>
        <v>8850</v>
      </c>
      <c r="N557" s="51">
        <f t="shared" si="63"/>
        <v>2950</v>
      </c>
    </row>
    <row r="558" spans="1:14" x14ac:dyDescent="0.25">
      <c r="A558" t="s">
        <v>67</v>
      </c>
      <c r="B558" t="s">
        <v>192</v>
      </c>
      <c r="C558" t="s">
        <v>24</v>
      </c>
      <c r="D558">
        <v>8</v>
      </c>
      <c r="E558">
        <v>8</v>
      </c>
      <c r="F558">
        <v>8</v>
      </c>
      <c r="G558">
        <v>9</v>
      </c>
      <c r="H558">
        <v>33</v>
      </c>
      <c r="I558" s="51">
        <v>6244.56</v>
      </c>
      <c r="J558" s="51">
        <f t="shared" si="64"/>
        <v>206070.48</v>
      </c>
      <c r="K558" s="51">
        <f t="shared" si="60"/>
        <v>49956.480000000003</v>
      </c>
      <c r="L558" s="51">
        <f t="shared" si="61"/>
        <v>49956.480000000003</v>
      </c>
      <c r="M558" s="51">
        <f t="shared" si="62"/>
        <v>49956.480000000003</v>
      </c>
      <c r="N558" s="51">
        <f t="shared" si="63"/>
        <v>56201.04</v>
      </c>
    </row>
    <row r="559" spans="1:14" x14ac:dyDescent="0.25">
      <c r="A559" t="s">
        <v>67</v>
      </c>
      <c r="B559" t="s">
        <v>193</v>
      </c>
      <c r="C559" t="s">
        <v>24</v>
      </c>
      <c r="D559">
        <v>1</v>
      </c>
      <c r="E559">
        <v>1</v>
      </c>
      <c r="F559">
        <v>1</v>
      </c>
      <c r="G559">
        <v>2</v>
      </c>
      <c r="H559">
        <v>5</v>
      </c>
      <c r="I559" s="51">
        <v>3776</v>
      </c>
      <c r="J559" s="51">
        <f t="shared" si="64"/>
        <v>18880</v>
      </c>
      <c r="K559" s="51">
        <f t="shared" si="60"/>
        <v>3776</v>
      </c>
      <c r="L559" s="51">
        <f t="shared" si="61"/>
        <v>3776</v>
      </c>
      <c r="M559" s="51">
        <f t="shared" si="62"/>
        <v>3776</v>
      </c>
      <c r="N559" s="51">
        <f t="shared" si="63"/>
        <v>7552</v>
      </c>
    </row>
    <row r="560" spans="1:14" x14ac:dyDescent="0.25">
      <c r="A560" t="s">
        <v>67</v>
      </c>
      <c r="B560" t="s">
        <v>194</v>
      </c>
      <c r="C560" t="s">
        <v>24</v>
      </c>
      <c r="D560">
        <v>6</v>
      </c>
      <c r="E560">
        <v>6</v>
      </c>
      <c r="F560">
        <v>6</v>
      </c>
      <c r="G560">
        <v>5</v>
      </c>
      <c r="H560">
        <v>23</v>
      </c>
      <c r="I560" s="51">
        <v>2242</v>
      </c>
      <c r="J560" s="51">
        <f t="shared" si="64"/>
        <v>51566</v>
      </c>
      <c r="K560" s="51">
        <f t="shared" si="60"/>
        <v>13452</v>
      </c>
      <c r="L560" s="51">
        <f t="shared" si="61"/>
        <v>13452</v>
      </c>
      <c r="M560" s="51">
        <f t="shared" si="62"/>
        <v>13452</v>
      </c>
      <c r="N560" s="51">
        <f t="shared" si="63"/>
        <v>11210</v>
      </c>
    </row>
    <row r="561" spans="1:14" x14ac:dyDescent="0.25">
      <c r="A561" t="s">
        <v>67</v>
      </c>
      <c r="B561" t="s">
        <v>195</v>
      </c>
      <c r="C561" t="s">
        <v>24</v>
      </c>
      <c r="D561">
        <v>0</v>
      </c>
      <c r="E561">
        <v>0</v>
      </c>
      <c r="F561">
        <v>0</v>
      </c>
      <c r="G561">
        <v>1</v>
      </c>
      <c r="H561">
        <v>1</v>
      </c>
      <c r="I561" s="51">
        <v>464</v>
      </c>
      <c r="J561" s="51">
        <f t="shared" si="64"/>
        <v>464</v>
      </c>
      <c r="K561" s="51">
        <f t="shared" si="60"/>
        <v>0</v>
      </c>
      <c r="L561" s="51">
        <f t="shared" si="61"/>
        <v>0</v>
      </c>
      <c r="M561" s="51">
        <f t="shared" si="62"/>
        <v>0</v>
      </c>
      <c r="N561" s="51">
        <f t="shared" si="63"/>
        <v>464</v>
      </c>
    </row>
    <row r="562" spans="1:14" x14ac:dyDescent="0.25">
      <c r="A562" t="s">
        <v>67</v>
      </c>
      <c r="B562" t="s">
        <v>196</v>
      </c>
      <c r="C562" t="s">
        <v>24</v>
      </c>
      <c r="D562">
        <v>4</v>
      </c>
      <c r="E562">
        <v>4</v>
      </c>
      <c r="F562">
        <v>4</v>
      </c>
      <c r="G562">
        <v>3</v>
      </c>
      <c r="H562">
        <v>15</v>
      </c>
      <c r="I562" s="51">
        <v>3186</v>
      </c>
      <c r="J562" s="51">
        <f t="shared" si="64"/>
        <v>47790</v>
      </c>
      <c r="K562" s="51">
        <f t="shared" si="60"/>
        <v>12744</v>
      </c>
      <c r="L562" s="51">
        <f t="shared" si="61"/>
        <v>12744</v>
      </c>
      <c r="M562" s="51">
        <f t="shared" si="62"/>
        <v>12744</v>
      </c>
      <c r="N562" s="51">
        <f t="shared" si="63"/>
        <v>9558</v>
      </c>
    </row>
    <row r="563" spans="1:14" x14ac:dyDescent="0.25">
      <c r="A563" t="s">
        <v>67</v>
      </c>
      <c r="B563" t="s">
        <v>197</v>
      </c>
      <c r="C563" t="s">
        <v>24</v>
      </c>
      <c r="D563">
        <v>8938</v>
      </c>
      <c r="E563">
        <v>8938</v>
      </c>
      <c r="F563">
        <v>8938</v>
      </c>
      <c r="G563">
        <v>8936</v>
      </c>
      <c r="H563">
        <v>35750</v>
      </c>
      <c r="I563" s="51">
        <v>49.56</v>
      </c>
      <c r="J563" s="51">
        <f t="shared" si="64"/>
        <v>1771770</v>
      </c>
      <c r="K563" s="51">
        <f t="shared" si="60"/>
        <v>442967.28</v>
      </c>
      <c r="L563" s="51">
        <f t="shared" si="61"/>
        <v>442967.28</v>
      </c>
      <c r="M563" s="51">
        <f t="shared" si="62"/>
        <v>442967.28</v>
      </c>
      <c r="N563" s="51">
        <f t="shared" si="63"/>
        <v>442868.16000000003</v>
      </c>
    </row>
    <row r="564" spans="1:14" x14ac:dyDescent="0.25">
      <c r="A564" t="s">
        <v>67</v>
      </c>
      <c r="B564" t="s">
        <v>198</v>
      </c>
      <c r="C564" t="s">
        <v>24</v>
      </c>
      <c r="D564">
        <v>2</v>
      </c>
      <c r="E564">
        <v>2</v>
      </c>
      <c r="F564">
        <v>2</v>
      </c>
      <c r="G564">
        <v>0</v>
      </c>
      <c r="H564">
        <v>6</v>
      </c>
      <c r="I564" s="51">
        <v>290</v>
      </c>
      <c r="J564" s="51">
        <f t="shared" si="64"/>
        <v>1740</v>
      </c>
      <c r="K564" s="51">
        <f t="shared" si="60"/>
        <v>580</v>
      </c>
      <c r="L564" s="51">
        <f t="shared" si="61"/>
        <v>580</v>
      </c>
      <c r="M564" s="51">
        <f t="shared" si="62"/>
        <v>580</v>
      </c>
      <c r="N564" s="51">
        <f t="shared" si="63"/>
        <v>0</v>
      </c>
    </row>
    <row r="565" spans="1:14" x14ac:dyDescent="0.25">
      <c r="A565" t="s">
        <v>67</v>
      </c>
      <c r="B565" t="s">
        <v>199</v>
      </c>
      <c r="C565" t="s">
        <v>24</v>
      </c>
      <c r="D565">
        <v>1</v>
      </c>
      <c r="E565">
        <v>1</v>
      </c>
      <c r="F565">
        <v>1</v>
      </c>
      <c r="G565">
        <v>0</v>
      </c>
      <c r="H565">
        <v>3</v>
      </c>
      <c r="I565" s="51">
        <v>1650</v>
      </c>
      <c r="J565" s="51">
        <f t="shared" si="64"/>
        <v>4950</v>
      </c>
      <c r="K565" s="51">
        <f t="shared" si="60"/>
        <v>1650</v>
      </c>
      <c r="L565" s="51">
        <f t="shared" si="61"/>
        <v>1650</v>
      </c>
      <c r="M565" s="51">
        <f t="shared" si="62"/>
        <v>1650</v>
      </c>
      <c r="N565" s="51">
        <f t="shared" si="63"/>
        <v>0</v>
      </c>
    </row>
    <row r="566" spans="1:14" x14ac:dyDescent="0.25">
      <c r="A566" t="s">
        <v>67</v>
      </c>
      <c r="B566" t="s">
        <v>200</v>
      </c>
      <c r="C566" t="s">
        <v>24</v>
      </c>
      <c r="D566">
        <v>1</v>
      </c>
      <c r="E566">
        <v>1</v>
      </c>
      <c r="F566">
        <v>1</v>
      </c>
      <c r="G566">
        <v>0</v>
      </c>
      <c r="H566">
        <v>3</v>
      </c>
      <c r="I566" s="51">
        <v>1650</v>
      </c>
      <c r="J566" s="51">
        <f t="shared" si="64"/>
        <v>4950</v>
      </c>
      <c r="K566" s="51">
        <f t="shared" si="60"/>
        <v>1650</v>
      </c>
      <c r="L566" s="51">
        <f t="shared" si="61"/>
        <v>1650</v>
      </c>
      <c r="M566" s="51">
        <f t="shared" si="62"/>
        <v>1650</v>
      </c>
      <c r="N566" s="51">
        <f t="shared" si="63"/>
        <v>0</v>
      </c>
    </row>
    <row r="567" spans="1:14" x14ac:dyDescent="0.25">
      <c r="A567" t="s">
        <v>67</v>
      </c>
      <c r="B567" t="s">
        <v>201</v>
      </c>
      <c r="C567" t="s">
        <v>24</v>
      </c>
      <c r="D567">
        <v>1</v>
      </c>
      <c r="E567">
        <v>1</v>
      </c>
      <c r="F567">
        <v>1</v>
      </c>
      <c r="G567">
        <v>0</v>
      </c>
      <c r="H567">
        <v>3</v>
      </c>
      <c r="I567" s="51">
        <v>1650</v>
      </c>
      <c r="J567" s="51">
        <f t="shared" si="64"/>
        <v>4950</v>
      </c>
      <c r="K567" s="51">
        <f t="shared" si="60"/>
        <v>1650</v>
      </c>
      <c r="L567" s="51">
        <f t="shared" si="61"/>
        <v>1650</v>
      </c>
      <c r="M567" s="51">
        <f t="shared" si="62"/>
        <v>1650</v>
      </c>
      <c r="N567" s="51">
        <f t="shared" si="63"/>
        <v>0</v>
      </c>
    </row>
    <row r="568" spans="1:14" x14ac:dyDescent="0.25">
      <c r="A568" t="s">
        <v>67</v>
      </c>
      <c r="B568" t="s">
        <v>202</v>
      </c>
      <c r="C568" t="s">
        <v>24</v>
      </c>
      <c r="D568">
        <v>1</v>
      </c>
      <c r="E568">
        <v>1</v>
      </c>
      <c r="F568">
        <v>1</v>
      </c>
      <c r="G568">
        <v>2</v>
      </c>
      <c r="H568">
        <v>5</v>
      </c>
      <c r="I568" s="51">
        <v>1850.01</v>
      </c>
      <c r="J568" s="51">
        <f t="shared" si="64"/>
        <v>9250.0499999999993</v>
      </c>
      <c r="K568" s="51">
        <f t="shared" si="60"/>
        <v>1850.01</v>
      </c>
      <c r="L568" s="51">
        <f t="shared" si="61"/>
        <v>1850.01</v>
      </c>
      <c r="M568" s="51">
        <f t="shared" si="62"/>
        <v>1850.01</v>
      </c>
      <c r="N568" s="51">
        <f t="shared" si="63"/>
        <v>3700.02</v>
      </c>
    </row>
    <row r="569" spans="1:14" x14ac:dyDescent="0.25">
      <c r="A569" t="s">
        <v>67</v>
      </c>
      <c r="B569" t="s">
        <v>203</v>
      </c>
      <c r="C569" t="s">
        <v>24</v>
      </c>
      <c r="D569">
        <v>2</v>
      </c>
      <c r="E569">
        <v>2</v>
      </c>
      <c r="F569">
        <v>2</v>
      </c>
      <c r="G569">
        <v>0</v>
      </c>
      <c r="H569">
        <v>6</v>
      </c>
      <c r="I569" s="51">
        <v>590</v>
      </c>
      <c r="J569" s="51">
        <f t="shared" si="64"/>
        <v>3540</v>
      </c>
      <c r="K569" s="51">
        <f t="shared" si="60"/>
        <v>1180</v>
      </c>
      <c r="L569" s="51">
        <f t="shared" si="61"/>
        <v>1180</v>
      </c>
      <c r="M569" s="51">
        <f t="shared" si="62"/>
        <v>1180</v>
      </c>
      <c r="N569" s="51">
        <f t="shared" si="63"/>
        <v>0</v>
      </c>
    </row>
    <row r="570" spans="1:14" x14ac:dyDescent="0.25">
      <c r="A570" t="s">
        <v>67</v>
      </c>
      <c r="B570" t="s">
        <v>204</v>
      </c>
      <c r="C570" t="s">
        <v>24</v>
      </c>
      <c r="D570">
        <v>5</v>
      </c>
      <c r="E570">
        <v>5</v>
      </c>
      <c r="F570">
        <v>5</v>
      </c>
      <c r="G570">
        <v>5</v>
      </c>
      <c r="H570">
        <v>20</v>
      </c>
      <c r="I570" s="51">
        <v>3034.96</v>
      </c>
      <c r="J570" s="51">
        <f t="shared" si="64"/>
        <v>60699.199999999997</v>
      </c>
      <c r="K570" s="51">
        <f t="shared" si="60"/>
        <v>15174.8</v>
      </c>
      <c r="L570" s="51">
        <f t="shared" si="61"/>
        <v>15174.8</v>
      </c>
      <c r="M570" s="51">
        <f t="shared" si="62"/>
        <v>15174.8</v>
      </c>
      <c r="N570" s="51">
        <f t="shared" si="63"/>
        <v>15174.8</v>
      </c>
    </row>
    <row r="571" spans="1:14" x14ac:dyDescent="0.25">
      <c r="A571" t="s">
        <v>67</v>
      </c>
      <c r="B571" t="s">
        <v>205</v>
      </c>
      <c r="C571" t="s">
        <v>24</v>
      </c>
      <c r="D571">
        <v>4</v>
      </c>
      <c r="E571">
        <v>4</v>
      </c>
      <c r="F571">
        <v>4</v>
      </c>
      <c r="G571">
        <v>2</v>
      </c>
      <c r="H571">
        <v>14</v>
      </c>
      <c r="I571" s="51">
        <v>2855.6</v>
      </c>
      <c r="J571" s="51">
        <f t="shared" si="64"/>
        <v>39978.400000000001</v>
      </c>
      <c r="K571" s="51">
        <f t="shared" si="60"/>
        <v>11422.4</v>
      </c>
      <c r="L571" s="51">
        <f t="shared" si="61"/>
        <v>11422.4</v>
      </c>
      <c r="M571" s="51">
        <f t="shared" si="62"/>
        <v>11422.4</v>
      </c>
      <c r="N571" s="51">
        <f t="shared" si="63"/>
        <v>5711.2</v>
      </c>
    </row>
    <row r="572" spans="1:14" x14ac:dyDescent="0.25">
      <c r="A572" t="s">
        <v>67</v>
      </c>
      <c r="B572" t="s">
        <v>206</v>
      </c>
      <c r="C572" t="s">
        <v>24</v>
      </c>
      <c r="D572">
        <v>4</v>
      </c>
      <c r="E572">
        <v>4</v>
      </c>
      <c r="F572">
        <v>4</v>
      </c>
      <c r="G572">
        <v>2</v>
      </c>
      <c r="H572">
        <v>14</v>
      </c>
      <c r="I572" s="51">
        <v>2855.6</v>
      </c>
      <c r="J572" s="51">
        <f t="shared" si="64"/>
        <v>39978.400000000001</v>
      </c>
      <c r="K572" s="51">
        <f t="shared" si="60"/>
        <v>11422.4</v>
      </c>
      <c r="L572" s="51">
        <f t="shared" si="61"/>
        <v>11422.4</v>
      </c>
      <c r="M572" s="51">
        <f t="shared" si="62"/>
        <v>11422.4</v>
      </c>
      <c r="N572" s="51">
        <f t="shared" si="63"/>
        <v>5711.2</v>
      </c>
    </row>
    <row r="573" spans="1:14" x14ac:dyDescent="0.25">
      <c r="A573" t="s">
        <v>67</v>
      </c>
      <c r="B573" t="s">
        <v>207</v>
      </c>
      <c r="C573" t="s">
        <v>24</v>
      </c>
      <c r="D573">
        <v>4</v>
      </c>
      <c r="E573">
        <v>4</v>
      </c>
      <c r="F573">
        <v>4</v>
      </c>
      <c r="G573">
        <v>2</v>
      </c>
      <c r="H573">
        <v>14</v>
      </c>
      <c r="I573" s="51">
        <v>2855.6</v>
      </c>
      <c r="J573" s="51">
        <f t="shared" si="64"/>
        <v>39978.400000000001</v>
      </c>
      <c r="K573" s="51">
        <f t="shared" si="60"/>
        <v>11422.4</v>
      </c>
      <c r="L573" s="51">
        <f t="shared" si="61"/>
        <v>11422.4</v>
      </c>
      <c r="M573" s="51">
        <f t="shared" si="62"/>
        <v>11422.4</v>
      </c>
      <c r="N573" s="51">
        <f t="shared" si="63"/>
        <v>5711.2</v>
      </c>
    </row>
    <row r="574" spans="1:14" x14ac:dyDescent="0.25">
      <c r="A574" t="s">
        <v>67</v>
      </c>
      <c r="B574" t="s">
        <v>208</v>
      </c>
      <c r="C574" t="s">
        <v>24</v>
      </c>
      <c r="D574">
        <v>1</v>
      </c>
      <c r="E574">
        <v>1</v>
      </c>
      <c r="F574">
        <v>1</v>
      </c>
      <c r="G574">
        <v>2</v>
      </c>
      <c r="H574">
        <v>5</v>
      </c>
      <c r="I574" s="51">
        <v>1550</v>
      </c>
      <c r="J574" s="51">
        <f t="shared" si="64"/>
        <v>7750</v>
      </c>
      <c r="K574" s="51">
        <f t="shared" si="60"/>
        <v>1550</v>
      </c>
      <c r="L574" s="51">
        <f t="shared" si="61"/>
        <v>1550</v>
      </c>
      <c r="M574" s="51">
        <f t="shared" si="62"/>
        <v>1550</v>
      </c>
      <c r="N574" s="51">
        <f t="shared" si="63"/>
        <v>3100</v>
      </c>
    </row>
    <row r="575" spans="1:14" x14ac:dyDescent="0.25">
      <c r="A575" t="s">
        <v>67</v>
      </c>
      <c r="B575" t="s">
        <v>209</v>
      </c>
      <c r="C575" t="s">
        <v>24</v>
      </c>
      <c r="D575">
        <v>1</v>
      </c>
      <c r="E575">
        <v>1</v>
      </c>
      <c r="F575">
        <v>1</v>
      </c>
      <c r="G575">
        <v>1</v>
      </c>
      <c r="H575">
        <v>4</v>
      </c>
      <c r="I575" s="51">
        <v>2546.1999999999998</v>
      </c>
      <c r="J575" s="51">
        <f t="shared" si="64"/>
        <v>10184.799999999999</v>
      </c>
      <c r="K575" s="51">
        <f t="shared" si="60"/>
        <v>2546.1999999999998</v>
      </c>
      <c r="L575" s="51">
        <f t="shared" si="61"/>
        <v>2546.1999999999998</v>
      </c>
      <c r="M575" s="51">
        <f t="shared" si="62"/>
        <v>2546.1999999999998</v>
      </c>
      <c r="N575" s="51">
        <f t="shared" si="63"/>
        <v>2546.1999999999998</v>
      </c>
    </row>
    <row r="576" spans="1:14" x14ac:dyDescent="0.25">
      <c r="A576" t="s">
        <v>67</v>
      </c>
      <c r="B576" t="s">
        <v>210</v>
      </c>
      <c r="C576" t="s">
        <v>24</v>
      </c>
      <c r="D576">
        <v>3</v>
      </c>
      <c r="E576">
        <v>3</v>
      </c>
      <c r="F576">
        <v>3</v>
      </c>
      <c r="G576">
        <v>1</v>
      </c>
      <c r="H576">
        <v>10</v>
      </c>
      <c r="I576" s="51">
        <v>5428</v>
      </c>
      <c r="J576" s="51">
        <f t="shared" si="64"/>
        <v>54280</v>
      </c>
      <c r="K576" s="51">
        <f t="shared" si="60"/>
        <v>16284</v>
      </c>
      <c r="L576" s="51">
        <f t="shared" si="61"/>
        <v>16284</v>
      </c>
      <c r="M576" s="51">
        <f t="shared" si="62"/>
        <v>16284</v>
      </c>
      <c r="N576" s="51">
        <f t="shared" si="63"/>
        <v>5428</v>
      </c>
    </row>
    <row r="577" spans="1:14" x14ac:dyDescent="0.25">
      <c r="A577" t="s">
        <v>67</v>
      </c>
      <c r="B577" t="s">
        <v>211</v>
      </c>
      <c r="C577" t="s">
        <v>24</v>
      </c>
      <c r="D577">
        <v>1</v>
      </c>
      <c r="E577">
        <v>1</v>
      </c>
      <c r="F577">
        <v>1</v>
      </c>
      <c r="G577">
        <v>0</v>
      </c>
      <c r="H577">
        <v>3</v>
      </c>
      <c r="I577" s="51">
        <v>10208</v>
      </c>
      <c r="J577" s="51">
        <f t="shared" si="64"/>
        <v>30624</v>
      </c>
      <c r="K577" s="51">
        <f t="shared" si="60"/>
        <v>10208</v>
      </c>
      <c r="L577" s="51">
        <f t="shared" si="61"/>
        <v>10208</v>
      </c>
      <c r="M577" s="51">
        <f t="shared" si="62"/>
        <v>10208</v>
      </c>
      <c r="N577" s="51">
        <f t="shared" si="63"/>
        <v>0</v>
      </c>
    </row>
    <row r="578" spans="1:14" x14ac:dyDescent="0.25">
      <c r="A578" t="s">
        <v>67</v>
      </c>
      <c r="B578" t="s">
        <v>212</v>
      </c>
      <c r="C578" t="s">
        <v>24</v>
      </c>
      <c r="D578">
        <v>1</v>
      </c>
      <c r="E578">
        <v>1</v>
      </c>
      <c r="F578">
        <v>1</v>
      </c>
      <c r="G578">
        <v>0</v>
      </c>
      <c r="H578">
        <v>3</v>
      </c>
      <c r="I578" s="51">
        <v>10208</v>
      </c>
      <c r="J578" s="51">
        <f t="shared" si="64"/>
        <v>30624</v>
      </c>
      <c r="K578" s="51">
        <f t="shared" si="60"/>
        <v>10208</v>
      </c>
      <c r="L578" s="51">
        <f t="shared" si="61"/>
        <v>10208</v>
      </c>
      <c r="M578" s="51">
        <f t="shared" si="62"/>
        <v>10208</v>
      </c>
      <c r="N578" s="51">
        <f t="shared" si="63"/>
        <v>0</v>
      </c>
    </row>
    <row r="579" spans="1:14" x14ac:dyDescent="0.25">
      <c r="A579" t="s">
        <v>67</v>
      </c>
      <c r="B579" t="s">
        <v>213</v>
      </c>
      <c r="C579" t="s">
        <v>24</v>
      </c>
      <c r="D579">
        <v>1</v>
      </c>
      <c r="E579">
        <v>1</v>
      </c>
      <c r="F579">
        <v>1</v>
      </c>
      <c r="G579">
        <v>0</v>
      </c>
      <c r="H579">
        <v>3</v>
      </c>
      <c r="I579" s="51">
        <v>10208</v>
      </c>
      <c r="J579" s="51">
        <f t="shared" si="64"/>
        <v>30624</v>
      </c>
      <c r="K579" s="51">
        <f t="shared" si="60"/>
        <v>10208</v>
      </c>
      <c r="L579" s="51">
        <f t="shared" si="61"/>
        <v>10208</v>
      </c>
      <c r="M579" s="51">
        <f t="shared" si="62"/>
        <v>10208</v>
      </c>
      <c r="N579" s="51">
        <f t="shared" si="63"/>
        <v>0</v>
      </c>
    </row>
    <row r="580" spans="1:14" x14ac:dyDescent="0.25">
      <c r="A580" t="s">
        <v>67</v>
      </c>
      <c r="B580" t="s">
        <v>214</v>
      </c>
      <c r="C580" t="s">
        <v>24</v>
      </c>
      <c r="D580">
        <v>4</v>
      </c>
      <c r="E580">
        <v>4</v>
      </c>
      <c r="F580">
        <v>4</v>
      </c>
      <c r="G580">
        <v>4</v>
      </c>
      <c r="H580">
        <v>16</v>
      </c>
      <c r="I580" s="51">
        <v>45</v>
      </c>
      <c r="J580" s="51">
        <f t="shared" si="64"/>
        <v>720</v>
      </c>
      <c r="K580" s="51">
        <f t="shared" si="60"/>
        <v>180</v>
      </c>
      <c r="L580" s="51">
        <f t="shared" si="61"/>
        <v>180</v>
      </c>
      <c r="M580" s="51">
        <f t="shared" si="62"/>
        <v>180</v>
      </c>
      <c r="N580" s="51">
        <f t="shared" si="63"/>
        <v>180</v>
      </c>
    </row>
    <row r="581" spans="1:14" x14ac:dyDescent="0.25">
      <c r="A581" t="s">
        <v>67</v>
      </c>
      <c r="B581" t="s">
        <v>215</v>
      </c>
      <c r="C581" t="s">
        <v>24</v>
      </c>
      <c r="D581">
        <v>6</v>
      </c>
      <c r="E581">
        <v>6</v>
      </c>
      <c r="F581">
        <v>6</v>
      </c>
      <c r="G581">
        <v>7</v>
      </c>
      <c r="H581">
        <v>25</v>
      </c>
      <c r="I581" s="51">
        <v>159</v>
      </c>
      <c r="J581" s="51">
        <f t="shared" si="64"/>
        <v>3975</v>
      </c>
      <c r="K581" s="51">
        <f t="shared" si="60"/>
        <v>954</v>
      </c>
      <c r="L581" s="51">
        <f t="shared" si="61"/>
        <v>954</v>
      </c>
      <c r="M581" s="51">
        <f t="shared" si="62"/>
        <v>954</v>
      </c>
      <c r="N581" s="51">
        <f t="shared" si="63"/>
        <v>1113</v>
      </c>
    </row>
    <row r="582" spans="1:14" x14ac:dyDescent="0.25">
      <c r="A582" t="s">
        <v>67</v>
      </c>
      <c r="B582" t="s">
        <v>216</v>
      </c>
      <c r="C582" t="s">
        <v>24</v>
      </c>
      <c r="D582">
        <v>1</v>
      </c>
      <c r="E582">
        <v>1</v>
      </c>
      <c r="F582">
        <v>1</v>
      </c>
      <c r="G582">
        <v>2</v>
      </c>
      <c r="H582">
        <v>5</v>
      </c>
      <c r="I582" s="51">
        <v>214.85</v>
      </c>
      <c r="J582" s="51">
        <f t="shared" si="64"/>
        <v>1074.25</v>
      </c>
      <c r="K582" s="51">
        <f t="shared" ref="K582:K645" si="65">D582*I582</f>
        <v>214.85</v>
      </c>
      <c r="L582" s="51">
        <f t="shared" ref="L582:L645" si="66">I582*E582</f>
        <v>214.85</v>
      </c>
      <c r="M582" s="51">
        <f t="shared" ref="M582:M645" si="67">I582*F582</f>
        <v>214.85</v>
      </c>
      <c r="N582" s="51">
        <f t="shared" ref="N582:N645" si="68">I582*G582</f>
        <v>429.7</v>
      </c>
    </row>
    <row r="583" spans="1:14" x14ac:dyDescent="0.25">
      <c r="A583" t="s">
        <v>67</v>
      </c>
      <c r="B583" t="s">
        <v>217</v>
      </c>
      <c r="C583" t="s">
        <v>24</v>
      </c>
      <c r="D583">
        <v>5</v>
      </c>
      <c r="E583">
        <v>5</v>
      </c>
      <c r="F583">
        <v>5</v>
      </c>
      <c r="G583">
        <v>3</v>
      </c>
      <c r="H583">
        <v>18</v>
      </c>
      <c r="I583" s="51">
        <v>798.86</v>
      </c>
      <c r="J583" s="51">
        <f t="shared" ref="J583:J646" si="69">I583*H583</f>
        <v>14379.48</v>
      </c>
      <c r="K583" s="51">
        <f t="shared" si="65"/>
        <v>3994.3</v>
      </c>
      <c r="L583" s="51">
        <f t="shared" si="66"/>
        <v>3994.3</v>
      </c>
      <c r="M583" s="51">
        <f t="shared" si="67"/>
        <v>3994.3</v>
      </c>
      <c r="N583" s="51">
        <f t="shared" si="68"/>
        <v>2396.58</v>
      </c>
    </row>
    <row r="584" spans="1:14" x14ac:dyDescent="0.25">
      <c r="A584" t="s">
        <v>67</v>
      </c>
      <c r="B584" t="s">
        <v>218</v>
      </c>
      <c r="C584" t="s">
        <v>24</v>
      </c>
      <c r="D584">
        <v>5</v>
      </c>
      <c r="E584">
        <v>5</v>
      </c>
      <c r="F584">
        <v>5</v>
      </c>
      <c r="G584">
        <v>3</v>
      </c>
      <c r="H584">
        <v>18</v>
      </c>
      <c r="I584" s="51">
        <v>798.86</v>
      </c>
      <c r="J584" s="51">
        <f t="shared" si="69"/>
        <v>14379.48</v>
      </c>
      <c r="K584" s="51">
        <f t="shared" si="65"/>
        <v>3994.3</v>
      </c>
      <c r="L584" s="51">
        <f t="shared" si="66"/>
        <v>3994.3</v>
      </c>
      <c r="M584" s="51">
        <f t="shared" si="67"/>
        <v>3994.3</v>
      </c>
      <c r="N584" s="51">
        <f t="shared" si="68"/>
        <v>2396.58</v>
      </c>
    </row>
    <row r="585" spans="1:14" x14ac:dyDescent="0.25">
      <c r="A585" t="s">
        <v>67</v>
      </c>
      <c r="B585" t="s">
        <v>219</v>
      </c>
      <c r="C585" t="s">
        <v>24</v>
      </c>
      <c r="D585">
        <v>5</v>
      </c>
      <c r="E585">
        <v>5</v>
      </c>
      <c r="F585">
        <v>5</v>
      </c>
      <c r="G585">
        <v>3</v>
      </c>
      <c r="H585">
        <v>18</v>
      </c>
      <c r="I585" s="51">
        <v>798.86</v>
      </c>
      <c r="J585" s="51">
        <f t="shared" si="69"/>
        <v>14379.48</v>
      </c>
      <c r="K585" s="51">
        <f t="shared" si="65"/>
        <v>3994.3</v>
      </c>
      <c r="L585" s="51">
        <f t="shared" si="66"/>
        <v>3994.3</v>
      </c>
      <c r="M585" s="51">
        <f t="shared" si="67"/>
        <v>3994.3</v>
      </c>
      <c r="N585" s="51">
        <f t="shared" si="68"/>
        <v>2396.58</v>
      </c>
    </row>
    <row r="586" spans="1:14" x14ac:dyDescent="0.25">
      <c r="A586" t="s">
        <v>67</v>
      </c>
      <c r="B586" t="s">
        <v>220</v>
      </c>
      <c r="C586" t="s">
        <v>24</v>
      </c>
      <c r="D586">
        <v>5</v>
      </c>
      <c r="E586">
        <v>5</v>
      </c>
      <c r="F586">
        <v>5</v>
      </c>
      <c r="G586">
        <v>3</v>
      </c>
      <c r="H586">
        <v>18</v>
      </c>
      <c r="I586" s="51">
        <v>798.86</v>
      </c>
      <c r="J586" s="51">
        <f t="shared" si="69"/>
        <v>14379.48</v>
      </c>
      <c r="K586" s="51">
        <f t="shared" si="65"/>
        <v>3994.3</v>
      </c>
      <c r="L586" s="51">
        <f t="shared" si="66"/>
        <v>3994.3</v>
      </c>
      <c r="M586" s="51">
        <f t="shared" si="67"/>
        <v>3994.3</v>
      </c>
      <c r="N586" s="51">
        <f t="shared" si="68"/>
        <v>2396.58</v>
      </c>
    </row>
    <row r="587" spans="1:14" x14ac:dyDescent="0.25">
      <c r="A587" t="s">
        <v>67</v>
      </c>
      <c r="B587" t="s">
        <v>221</v>
      </c>
      <c r="C587" t="s">
        <v>24</v>
      </c>
      <c r="D587">
        <v>1</v>
      </c>
      <c r="E587">
        <v>0</v>
      </c>
      <c r="F587">
        <v>0</v>
      </c>
      <c r="G587">
        <v>0</v>
      </c>
      <c r="H587">
        <v>1</v>
      </c>
      <c r="I587" s="51">
        <v>119.29</v>
      </c>
      <c r="J587" s="51">
        <f t="shared" si="69"/>
        <v>119.29</v>
      </c>
      <c r="K587" s="51">
        <f t="shared" si="65"/>
        <v>119.29</v>
      </c>
      <c r="L587" s="51">
        <f t="shared" si="66"/>
        <v>0</v>
      </c>
      <c r="M587" s="51">
        <f t="shared" si="67"/>
        <v>0</v>
      </c>
      <c r="N587" s="51">
        <f t="shared" si="68"/>
        <v>0</v>
      </c>
    </row>
    <row r="588" spans="1:14" x14ac:dyDescent="0.25">
      <c r="A588" t="s">
        <v>67</v>
      </c>
      <c r="B588" t="s">
        <v>222</v>
      </c>
      <c r="C588" t="s">
        <v>24</v>
      </c>
      <c r="D588">
        <v>6</v>
      </c>
      <c r="E588">
        <v>6</v>
      </c>
      <c r="F588">
        <v>6</v>
      </c>
      <c r="G588">
        <v>4</v>
      </c>
      <c r="H588">
        <v>22</v>
      </c>
      <c r="I588" s="51">
        <v>8669.84</v>
      </c>
      <c r="J588" s="51">
        <f t="shared" si="69"/>
        <v>190736.48</v>
      </c>
      <c r="K588" s="51">
        <f t="shared" si="65"/>
        <v>52019.040000000001</v>
      </c>
      <c r="L588" s="51">
        <f t="shared" si="66"/>
        <v>52019.040000000001</v>
      </c>
      <c r="M588" s="51">
        <f t="shared" si="67"/>
        <v>52019.040000000001</v>
      </c>
      <c r="N588" s="51">
        <f t="shared" si="68"/>
        <v>34679.360000000001</v>
      </c>
    </row>
    <row r="589" spans="1:14" x14ac:dyDescent="0.25">
      <c r="A589" t="s">
        <v>67</v>
      </c>
      <c r="B589" t="s">
        <v>223</v>
      </c>
      <c r="C589" t="s">
        <v>24</v>
      </c>
      <c r="D589">
        <v>2</v>
      </c>
      <c r="E589">
        <v>2</v>
      </c>
      <c r="F589">
        <v>2</v>
      </c>
      <c r="G589">
        <v>2</v>
      </c>
      <c r="H589">
        <v>8</v>
      </c>
      <c r="I589" s="51">
        <v>4030.88</v>
      </c>
      <c r="J589" s="51">
        <f t="shared" si="69"/>
        <v>32247.040000000001</v>
      </c>
      <c r="K589" s="51">
        <f t="shared" si="65"/>
        <v>8061.76</v>
      </c>
      <c r="L589" s="51">
        <f t="shared" si="66"/>
        <v>8061.76</v>
      </c>
      <c r="M589" s="51">
        <f t="shared" si="67"/>
        <v>8061.76</v>
      </c>
      <c r="N589" s="51">
        <f t="shared" si="68"/>
        <v>8061.76</v>
      </c>
    </row>
    <row r="590" spans="1:14" x14ac:dyDescent="0.25">
      <c r="A590" t="s">
        <v>67</v>
      </c>
      <c r="B590" t="s">
        <v>224</v>
      </c>
      <c r="C590" t="s">
        <v>24</v>
      </c>
      <c r="D590">
        <v>2</v>
      </c>
      <c r="E590">
        <v>2</v>
      </c>
      <c r="F590">
        <v>2</v>
      </c>
      <c r="G590">
        <v>0</v>
      </c>
      <c r="H590">
        <v>6</v>
      </c>
      <c r="I590" s="51">
        <v>4838</v>
      </c>
      <c r="J590" s="51">
        <f t="shared" si="69"/>
        <v>29028</v>
      </c>
      <c r="K590" s="51">
        <f t="shared" si="65"/>
        <v>9676</v>
      </c>
      <c r="L590" s="51">
        <f t="shared" si="66"/>
        <v>9676</v>
      </c>
      <c r="M590" s="51">
        <f t="shared" si="67"/>
        <v>9676</v>
      </c>
      <c r="N590" s="51">
        <f t="shared" si="68"/>
        <v>0</v>
      </c>
    </row>
    <row r="591" spans="1:14" x14ac:dyDescent="0.25">
      <c r="A591" t="s">
        <v>67</v>
      </c>
      <c r="B591" t="s">
        <v>225</v>
      </c>
      <c r="C591" t="s">
        <v>24</v>
      </c>
      <c r="D591">
        <v>1</v>
      </c>
      <c r="E591">
        <v>1</v>
      </c>
      <c r="F591">
        <v>1</v>
      </c>
      <c r="G591">
        <v>2</v>
      </c>
      <c r="H591">
        <v>5</v>
      </c>
      <c r="I591" s="51">
        <v>4838</v>
      </c>
      <c r="J591" s="51">
        <f t="shared" si="69"/>
        <v>24190</v>
      </c>
      <c r="K591" s="51">
        <f t="shared" si="65"/>
        <v>4838</v>
      </c>
      <c r="L591" s="51">
        <f t="shared" si="66"/>
        <v>4838</v>
      </c>
      <c r="M591" s="51">
        <f t="shared" si="67"/>
        <v>4838</v>
      </c>
      <c r="N591" s="51">
        <f t="shared" si="68"/>
        <v>9676</v>
      </c>
    </row>
    <row r="592" spans="1:14" x14ac:dyDescent="0.25">
      <c r="A592" t="s">
        <v>67</v>
      </c>
      <c r="B592" t="s">
        <v>226</v>
      </c>
      <c r="C592" t="s">
        <v>24</v>
      </c>
      <c r="D592">
        <v>1</v>
      </c>
      <c r="E592">
        <v>1</v>
      </c>
      <c r="F592">
        <v>1</v>
      </c>
      <c r="G592">
        <v>1</v>
      </c>
      <c r="H592">
        <v>4</v>
      </c>
      <c r="I592" s="51">
        <v>4838</v>
      </c>
      <c r="J592" s="51">
        <f t="shared" si="69"/>
        <v>19352</v>
      </c>
      <c r="K592" s="51">
        <f t="shared" si="65"/>
        <v>4838</v>
      </c>
      <c r="L592" s="51">
        <f t="shared" si="66"/>
        <v>4838</v>
      </c>
      <c r="M592" s="51">
        <f t="shared" si="67"/>
        <v>4838</v>
      </c>
      <c r="N592" s="51">
        <f t="shared" si="68"/>
        <v>4838</v>
      </c>
    </row>
    <row r="593" spans="1:18" x14ac:dyDescent="0.25">
      <c r="A593" t="s">
        <v>67</v>
      </c>
      <c r="B593" t="s">
        <v>227</v>
      </c>
      <c r="C593" t="s">
        <v>244</v>
      </c>
      <c r="D593">
        <v>1</v>
      </c>
      <c r="E593">
        <v>1</v>
      </c>
      <c r="F593">
        <v>1</v>
      </c>
      <c r="G593">
        <v>1</v>
      </c>
      <c r="H593">
        <v>4</v>
      </c>
      <c r="I593" s="51">
        <v>35.96</v>
      </c>
      <c r="J593" s="51">
        <f t="shared" si="69"/>
        <v>143.84</v>
      </c>
      <c r="K593" s="51">
        <f t="shared" si="65"/>
        <v>35.96</v>
      </c>
      <c r="L593" s="51">
        <f t="shared" si="66"/>
        <v>35.96</v>
      </c>
      <c r="M593" s="51">
        <f t="shared" si="67"/>
        <v>35.96</v>
      </c>
      <c r="N593" s="51">
        <f t="shared" si="68"/>
        <v>35.96</v>
      </c>
    </row>
    <row r="594" spans="1:18" x14ac:dyDescent="0.25">
      <c r="A594" t="s">
        <v>67</v>
      </c>
      <c r="B594" t="s">
        <v>228</v>
      </c>
      <c r="C594" t="s">
        <v>244</v>
      </c>
      <c r="D594">
        <v>1</v>
      </c>
      <c r="E594">
        <v>1</v>
      </c>
      <c r="F594">
        <v>1</v>
      </c>
      <c r="G594">
        <v>1</v>
      </c>
      <c r="H594">
        <v>4</v>
      </c>
      <c r="I594" s="51">
        <v>92.8</v>
      </c>
      <c r="J594" s="51">
        <f t="shared" si="69"/>
        <v>371.2</v>
      </c>
      <c r="K594" s="51">
        <f t="shared" si="65"/>
        <v>92.8</v>
      </c>
      <c r="L594" s="51">
        <f t="shared" si="66"/>
        <v>92.8</v>
      </c>
      <c r="M594" s="51">
        <f t="shared" si="67"/>
        <v>92.8</v>
      </c>
      <c r="N594" s="51">
        <f t="shared" si="68"/>
        <v>92.8</v>
      </c>
    </row>
    <row r="595" spans="1:18" x14ac:dyDescent="0.25">
      <c r="A595" t="s">
        <v>67</v>
      </c>
      <c r="B595" t="s">
        <v>229</v>
      </c>
      <c r="C595" t="s">
        <v>24</v>
      </c>
      <c r="D595">
        <v>1</v>
      </c>
      <c r="E595">
        <v>1</v>
      </c>
      <c r="F595">
        <v>1</v>
      </c>
      <c r="G595">
        <v>-1</v>
      </c>
      <c r="H595">
        <v>2</v>
      </c>
      <c r="I595" s="51">
        <v>1298</v>
      </c>
      <c r="J595" s="51">
        <f t="shared" si="69"/>
        <v>2596</v>
      </c>
      <c r="K595" s="51">
        <f t="shared" si="65"/>
        <v>1298</v>
      </c>
      <c r="L595" s="51">
        <f t="shared" si="66"/>
        <v>1298</v>
      </c>
      <c r="M595" s="51">
        <f t="shared" si="67"/>
        <v>1298</v>
      </c>
      <c r="N595" s="51">
        <f t="shared" si="68"/>
        <v>-1298</v>
      </c>
    </row>
    <row r="596" spans="1:18" x14ac:dyDescent="0.25">
      <c r="A596" t="s">
        <v>67</v>
      </c>
      <c r="B596" t="s">
        <v>230</v>
      </c>
      <c r="C596" t="s">
        <v>24</v>
      </c>
      <c r="D596">
        <v>12</v>
      </c>
      <c r="E596">
        <v>12</v>
      </c>
      <c r="F596">
        <v>12</v>
      </c>
      <c r="G596">
        <v>13</v>
      </c>
      <c r="H596">
        <v>49</v>
      </c>
      <c r="I596" s="51">
        <v>920.4</v>
      </c>
      <c r="J596" s="51">
        <f t="shared" si="69"/>
        <v>45099.6</v>
      </c>
      <c r="K596" s="51">
        <f t="shared" si="65"/>
        <v>11044.8</v>
      </c>
      <c r="L596" s="51">
        <f t="shared" si="66"/>
        <v>11044.8</v>
      </c>
      <c r="M596" s="51">
        <f t="shared" si="67"/>
        <v>11044.8</v>
      </c>
      <c r="N596" s="51">
        <f t="shared" si="68"/>
        <v>11965.199999999999</v>
      </c>
    </row>
    <row r="597" spans="1:18" x14ac:dyDescent="0.25">
      <c r="A597" t="s">
        <v>67</v>
      </c>
      <c r="B597" t="s">
        <v>231</v>
      </c>
      <c r="C597" t="s">
        <v>24</v>
      </c>
      <c r="D597">
        <v>4</v>
      </c>
      <c r="E597">
        <v>4</v>
      </c>
      <c r="F597">
        <v>4</v>
      </c>
      <c r="G597">
        <v>2</v>
      </c>
      <c r="H597">
        <v>14</v>
      </c>
      <c r="I597" s="51">
        <v>5725.17</v>
      </c>
      <c r="J597" s="51">
        <f t="shared" si="69"/>
        <v>80152.38</v>
      </c>
      <c r="K597" s="51">
        <f t="shared" si="65"/>
        <v>22900.68</v>
      </c>
      <c r="L597" s="51">
        <f t="shared" si="66"/>
        <v>22900.68</v>
      </c>
      <c r="M597" s="51">
        <f t="shared" si="67"/>
        <v>22900.68</v>
      </c>
      <c r="N597" s="51">
        <f t="shared" si="68"/>
        <v>11450.34</v>
      </c>
    </row>
    <row r="598" spans="1:18" x14ac:dyDescent="0.25">
      <c r="A598" t="s">
        <v>67</v>
      </c>
      <c r="B598" t="s">
        <v>232</v>
      </c>
      <c r="C598" t="s">
        <v>24</v>
      </c>
      <c r="D598">
        <v>2</v>
      </c>
      <c r="E598">
        <v>2</v>
      </c>
      <c r="F598">
        <v>2</v>
      </c>
      <c r="G598">
        <v>2</v>
      </c>
      <c r="H598">
        <v>8</v>
      </c>
      <c r="I598" s="51">
        <v>8006.3</v>
      </c>
      <c r="J598" s="51">
        <f t="shared" si="69"/>
        <v>64050.400000000001</v>
      </c>
      <c r="K598" s="51">
        <f t="shared" si="65"/>
        <v>16012.6</v>
      </c>
      <c r="L598" s="51">
        <f t="shared" si="66"/>
        <v>16012.6</v>
      </c>
      <c r="M598" s="51">
        <f t="shared" si="67"/>
        <v>16012.6</v>
      </c>
      <c r="N598" s="51">
        <f t="shared" si="68"/>
        <v>16012.6</v>
      </c>
    </row>
    <row r="599" spans="1:18" x14ac:dyDescent="0.25">
      <c r="A599" t="s">
        <v>67</v>
      </c>
      <c r="B599" t="s">
        <v>233</v>
      </c>
      <c r="C599" t="s">
        <v>24</v>
      </c>
      <c r="D599">
        <v>13</v>
      </c>
      <c r="E599">
        <v>13</v>
      </c>
      <c r="F599">
        <v>13</v>
      </c>
      <c r="G599">
        <v>11</v>
      </c>
      <c r="H599">
        <v>50</v>
      </c>
      <c r="I599" s="51">
        <v>536.9</v>
      </c>
      <c r="J599" s="51">
        <f t="shared" si="69"/>
        <v>26845</v>
      </c>
      <c r="K599" s="51">
        <f t="shared" si="65"/>
        <v>6979.7</v>
      </c>
      <c r="L599" s="51">
        <f t="shared" si="66"/>
        <v>6979.7</v>
      </c>
      <c r="M599" s="51">
        <f t="shared" si="67"/>
        <v>6979.7</v>
      </c>
      <c r="N599" s="51">
        <f t="shared" si="68"/>
        <v>5905.9</v>
      </c>
      <c r="O599" s="53"/>
      <c r="P599" s="53"/>
      <c r="Q599" s="53"/>
      <c r="R599" s="53"/>
    </row>
    <row r="600" spans="1:18" x14ac:dyDescent="0.25">
      <c r="A600" t="s">
        <v>67</v>
      </c>
      <c r="B600" t="s">
        <v>234</v>
      </c>
      <c r="C600" t="s">
        <v>24</v>
      </c>
      <c r="D600">
        <v>1</v>
      </c>
      <c r="E600">
        <v>1</v>
      </c>
      <c r="F600">
        <v>1</v>
      </c>
      <c r="G600">
        <v>-1</v>
      </c>
      <c r="H600">
        <v>2</v>
      </c>
      <c r="I600" s="51">
        <v>638</v>
      </c>
      <c r="J600" s="51">
        <f t="shared" si="69"/>
        <v>1276</v>
      </c>
      <c r="K600" s="51">
        <f t="shared" si="65"/>
        <v>638</v>
      </c>
      <c r="L600" s="51">
        <f t="shared" si="66"/>
        <v>638</v>
      </c>
      <c r="M600" s="51">
        <f t="shared" si="67"/>
        <v>638</v>
      </c>
      <c r="N600" s="51">
        <f t="shared" si="68"/>
        <v>-638</v>
      </c>
      <c r="O600" s="53"/>
      <c r="P600" s="53"/>
      <c r="Q600" s="53"/>
      <c r="R600" s="53"/>
    </row>
    <row r="601" spans="1:18" x14ac:dyDescent="0.25">
      <c r="A601" t="s">
        <v>67</v>
      </c>
      <c r="B601" t="s">
        <v>235</v>
      </c>
      <c r="C601" t="s">
        <v>24</v>
      </c>
      <c r="D601">
        <v>126</v>
      </c>
      <c r="E601">
        <v>126</v>
      </c>
      <c r="F601">
        <v>126</v>
      </c>
      <c r="G601">
        <v>124</v>
      </c>
      <c r="H601">
        <v>502</v>
      </c>
      <c r="I601" s="51">
        <v>129.80000000000001</v>
      </c>
      <c r="J601" s="51">
        <f t="shared" si="69"/>
        <v>65159.600000000006</v>
      </c>
      <c r="K601" s="51">
        <f t="shared" si="65"/>
        <v>16354.800000000001</v>
      </c>
      <c r="L601" s="51">
        <f t="shared" si="66"/>
        <v>16354.800000000001</v>
      </c>
      <c r="M601" s="51">
        <f t="shared" si="67"/>
        <v>16354.800000000001</v>
      </c>
      <c r="N601" s="51">
        <f t="shared" si="68"/>
        <v>16095.2</v>
      </c>
    </row>
    <row r="602" spans="1:18" x14ac:dyDescent="0.25">
      <c r="A602" t="s">
        <v>67</v>
      </c>
      <c r="B602" t="s">
        <v>236</v>
      </c>
      <c r="C602" t="s">
        <v>24</v>
      </c>
      <c r="D602">
        <v>6</v>
      </c>
      <c r="E602">
        <v>6</v>
      </c>
      <c r="F602">
        <v>6</v>
      </c>
      <c r="G602">
        <v>7</v>
      </c>
      <c r="H602">
        <v>25</v>
      </c>
      <c r="I602" s="51">
        <v>417.6</v>
      </c>
      <c r="J602" s="51">
        <f t="shared" si="69"/>
        <v>10440</v>
      </c>
      <c r="K602" s="51">
        <f t="shared" si="65"/>
        <v>2505.6000000000004</v>
      </c>
      <c r="L602" s="51">
        <f t="shared" si="66"/>
        <v>2505.6000000000004</v>
      </c>
      <c r="M602" s="51">
        <f t="shared" si="67"/>
        <v>2505.6000000000004</v>
      </c>
      <c r="N602" s="51">
        <f t="shared" si="68"/>
        <v>2923.2000000000003</v>
      </c>
    </row>
    <row r="603" spans="1:18" x14ac:dyDescent="0.25">
      <c r="A603" t="s">
        <v>67</v>
      </c>
      <c r="B603" t="s">
        <v>237</v>
      </c>
      <c r="C603" t="s">
        <v>24</v>
      </c>
      <c r="D603">
        <v>14</v>
      </c>
      <c r="E603">
        <v>14</v>
      </c>
      <c r="F603">
        <v>14</v>
      </c>
      <c r="G603">
        <v>12</v>
      </c>
      <c r="H603">
        <v>54</v>
      </c>
      <c r="I603" s="51">
        <v>5900</v>
      </c>
      <c r="J603" s="51">
        <f t="shared" si="69"/>
        <v>318600</v>
      </c>
      <c r="K603" s="51">
        <f t="shared" si="65"/>
        <v>82600</v>
      </c>
      <c r="L603" s="51">
        <f t="shared" si="66"/>
        <v>82600</v>
      </c>
      <c r="M603" s="51">
        <f t="shared" si="67"/>
        <v>82600</v>
      </c>
      <c r="N603" s="51">
        <f t="shared" si="68"/>
        <v>70800</v>
      </c>
    </row>
    <row r="604" spans="1:18" x14ac:dyDescent="0.25">
      <c r="A604" t="s">
        <v>67</v>
      </c>
      <c r="B604" t="s">
        <v>238</v>
      </c>
      <c r="C604" t="s">
        <v>244</v>
      </c>
      <c r="D604">
        <v>6</v>
      </c>
      <c r="E604">
        <v>6</v>
      </c>
      <c r="F604">
        <v>6</v>
      </c>
      <c r="G604">
        <v>7</v>
      </c>
      <c r="H604">
        <v>25</v>
      </c>
      <c r="I604" s="51">
        <v>100.92</v>
      </c>
      <c r="J604" s="51">
        <f t="shared" si="69"/>
        <v>2523</v>
      </c>
      <c r="K604" s="51">
        <f t="shared" si="65"/>
        <v>605.52</v>
      </c>
      <c r="L604" s="51">
        <f t="shared" si="66"/>
        <v>605.52</v>
      </c>
      <c r="M604" s="51">
        <f t="shared" si="67"/>
        <v>605.52</v>
      </c>
      <c r="N604" s="51">
        <f t="shared" si="68"/>
        <v>706.44</v>
      </c>
    </row>
    <row r="605" spans="1:18" x14ac:dyDescent="0.25">
      <c r="A605" s="59" t="s">
        <v>67</v>
      </c>
      <c r="B605" s="59" t="s">
        <v>743</v>
      </c>
      <c r="C605" s="59" t="s">
        <v>24</v>
      </c>
      <c r="D605" s="59"/>
      <c r="E605" s="59"/>
      <c r="F605" s="59">
        <v>2000</v>
      </c>
      <c r="G605" s="59"/>
      <c r="H605" s="59">
        <v>2000</v>
      </c>
      <c r="I605" s="60">
        <v>27.54</v>
      </c>
      <c r="J605" s="60">
        <f t="shared" si="69"/>
        <v>55080</v>
      </c>
      <c r="K605" s="60">
        <f t="shared" si="65"/>
        <v>0</v>
      </c>
      <c r="L605" s="60">
        <f t="shared" si="66"/>
        <v>0</v>
      </c>
      <c r="M605" s="60">
        <f t="shared" si="67"/>
        <v>55080</v>
      </c>
      <c r="N605" s="60">
        <f t="shared" si="68"/>
        <v>0</v>
      </c>
      <c r="O605" s="61">
        <f>SUM(K441:K605)</f>
        <v>5496867.9799999986</v>
      </c>
      <c r="P605" s="61">
        <f t="shared" ref="P605:R605" si="70">SUM(L441:L605)</f>
        <v>5496748.6899999985</v>
      </c>
      <c r="Q605" s="61">
        <f t="shared" si="70"/>
        <v>6049835.1399999978</v>
      </c>
      <c r="R605" s="61">
        <f t="shared" si="70"/>
        <v>5321475.8600000031</v>
      </c>
    </row>
    <row r="606" spans="1:18" x14ac:dyDescent="0.25">
      <c r="A606" s="59" t="s">
        <v>22</v>
      </c>
      <c r="B606" s="59" t="s">
        <v>23</v>
      </c>
      <c r="C606" s="59" t="s">
        <v>24</v>
      </c>
      <c r="D606" s="59">
        <v>1</v>
      </c>
      <c r="E606" s="59">
        <v>1</v>
      </c>
      <c r="F606" s="59">
        <v>1</v>
      </c>
      <c r="G606" s="59">
        <v>2</v>
      </c>
      <c r="H606" s="59">
        <v>5</v>
      </c>
      <c r="I606" s="60">
        <v>3084.05</v>
      </c>
      <c r="J606" s="60">
        <f t="shared" si="69"/>
        <v>15420.25</v>
      </c>
      <c r="K606" s="60">
        <f t="shared" si="65"/>
        <v>3084.05</v>
      </c>
      <c r="L606" s="60">
        <f t="shared" si="66"/>
        <v>3084.05</v>
      </c>
      <c r="M606" s="60">
        <f t="shared" si="67"/>
        <v>3084.05</v>
      </c>
      <c r="N606" s="60">
        <f t="shared" si="68"/>
        <v>6168.1</v>
      </c>
      <c r="O606" s="61">
        <f>K606</f>
        <v>3084.05</v>
      </c>
      <c r="P606" s="61">
        <f t="shared" ref="P606:R606" si="71">L606</f>
        <v>3084.05</v>
      </c>
      <c r="Q606" s="61">
        <f t="shared" si="71"/>
        <v>3084.05</v>
      </c>
      <c r="R606" s="61">
        <f t="shared" si="71"/>
        <v>6168.1</v>
      </c>
    </row>
    <row r="607" spans="1:18" x14ac:dyDescent="0.25">
      <c r="A607" t="s">
        <v>569</v>
      </c>
      <c r="B607" t="s">
        <v>1141</v>
      </c>
      <c r="C607" t="s">
        <v>24</v>
      </c>
      <c r="D607">
        <v>0</v>
      </c>
      <c r="E607">
        <v>1</v>
      </c>
      <c r="F607">
        <v>0</v>
      </c>
      <c r="G607">
        <v>0</v>
      </c>
      <c r="H607">
        <v>1</v>
      </c>
      <c r="I607" s="51">
        <v>150000</v>
      </c>
      <c r="J607" s="51">
        <f t="shared" si="69"/>
        <v>150000</v>
      </c>
      <c r="K607" s="51">
        <f t="shared" si="65"/>
        <v>0</v>
      </c>
      <c r="L607" s="51">
        <f t="shared" si="66"/>
        <v>150000</v>
      </c>
      <c r="M607" s="51">
        <f t="shared" si="67"/>
        <v>0</v>
      </c>
      <c r="N607" s="51">
        <f t="shared" si="68"/>
        <v>0</v>
      </c>
    </row>
    <row r="608" spans="1:18" x14ac:dyDescent="0.25">
      <c r="A608" t="s">
        <v>569</v>
      </c>
      <c r="B608" t="s">
        <v>1142</v>
      </c>
      <c r="C608" t="s">
        <v>24</v>
      </c>
      <c r="D608">
        <v>0</v>
      </c>
      <c r="E608">
        <v>1</v>
      </c>
      <c r="F608">
        <v>0</v>
      </c>
      <c r="G608">
        <v>1</v>
      </c>
      <c r="H608">
        <v>2</v>
      </c>
      <c r="I608" s="51">
        <v>200000</v>
      </c>
      <c r="J608" s="51">
        <f t="shared" si="69"/>
        <v>400000</v>
      </c>
      <c r="K608" s="51">
        <f t="shared" si="65"/>
        <v>0</v>
      </c>
      <c r="L608" s="51">
        <f t="shared" si="66"/>
        <v>200000</v>
      </c>
      <c r="M608" s="51">
        <f t="shared" si="67"/>
        <v>0</v>
      </c>
      <c r="N608" s="51">
        <f t="shared" si="68"/>
        <v>200000</v>
      </c>
    </row>
    <row r="609" spans="1:18" x14ac:dyDescent="0.25">
      <c r="A609" t="s">
        <v>569</v>
      </c>
      <c r="B609" t="s">
        <v>1143</v>
      </c>
      <c r="C609" t="s">
        <v>24</v>
      </c>
      <c r="D609">
        <v>1</v>
      </c>
      <c r="E609">
        <v>0</v>
      </c>
      <c r="F609">
        <v>0</v>
      </c>
      <c r="G609">
        <v>0</v>
      </c>
      <c r="H609">
        <v>1</v>
      </c>
      <c r="I609" s="51">
        <v>40000</v>
      </c>
      <c r="J609" s="51">
        <f t="shared" si="69"/>
        <v>40000</v>
      </c>
      <c r="K609" s="51">
        <f t="shared" si="65"/>
        <v>40000</v>
      </c>
      <c r="L609" s="51">
        <f t="shared" si="66"/>
        <v>0</v>
      </c>
      <c r="M609" s="51">
        <f t="shared" si="67"/>
        <v>0</v>
      </c>
      <c r="N609" s="51">
        <f t="shared" si="68"/>
        <v>0</v>
      </c>
      <c r="O609" s="53"/>
      <c r="P609" s="53"/>
      <c r="Q609" s="53"/>
      <c r="R609" s="53"/>
    </row>
    <row r="610" spans="1:18" x14ac:dyDescent="0.25">
      <c r="A610" t="s">
        <v>569</v>
      </c>
      <c r="B610" t="s">
        <v>1144</v>
      </c>
      <c r="C610" t="s">
        <v>24</v>
      </c>
      <c r="D610">
        <v>0</v>
      </c>
      <c r="E610">
        <v>1</v>
      </c>
      <c r="F610">
        <v>0</v>
      </c>
      <c r="G610">
        <v>0</v>
      </c>
      <c r="H610">
        <v>1</v>
      </c>
      <c r="I610" s="51">
        <v>40000</v>
      </c>
      <c r="J610" s="51">
        <f t="shared" si="69"/>
        <v>40000</v>
      </c>
      <c r="K610" s="51">
        <f t="shared" si="65"/>
        <v>0</v>
      </c>
      <c r="L610" s="51">
        <f t="shared" si="66"/>
        <v>40000</v>
      </c>
      <c r="M610" s="51">
        <f t="shared" si="67"/>
        <v>0</v>
      </c>
      <c r="N610" s="51">
        <f t="shared" si="68"/>
        <v>0</v>
      </c>
    </row>
    <row r="611" spans="1:18" x14ac:dyDescent="0.25">
      <c r="A611" t="s">
        <v>569</v>
      </c>
      <c r="B611" t="s">
        <v>1145</v>
      </c>
      <c r="C611" t="s">
        <v>24</v>
      </c>
      <c r="D611">
        <v>1</v>
      </c>
      <c r="E611">
        <v>1</v>
      </c>
      <c r="F611">
        <v>1</v>
      </c>
      <c r="G611">
        <v>1</v>
      </c>
      <c r="H611">
        <v>4</v>
      </c>
      <c r="I611" s="51">
        <v>600000</v>
      </c>
      <c r="J611" s="51">
        <f t="shared" si="69"/>
        <v>2400000</v>
      </c>
      <c r="K611" s="51">
        <f t="shared" si="65"/>
        <v>600000</v>
      </c>
      <c r="L611" s="51">
        <f t="shared" si="66"/>
        <v>600000</v>
      </c>
      <c r="M611" s="51">
        <f t="shared" si="67"/>
        <v>600000</v>
      </c>
      <c r="N611" s="51">
        <f t="shared" si="68"/>
        <v>600000</v>
      </c>
    </row>
    <row r="612" spans="1:18" x14ac:dyDescent="0.25">
      <c r="A612" t="s">
        <v>569</v>
      </c>
      <c r="B612" t="s">
        <v>1146</v>
      </c>
      <c r="C612" t="s">
        <v>24</v>
      </c>
      <c r="D612">
        <v>0</v>
      </c>
      <c r="E612">
        <v>4</v>
      </c>
      <c r="F612">
        <v>0</v>
      </c>
      <c r="G612">
        <v>0</v>
      </c>
      <c r="H612">
        <v>4</v>
      </c>
      <c r="I612" s="51">
        <v>150000</v>
      </c>
      <c r="J612" s="51">
        <f t="shared" si="69"/>
        <v>600000</v>
      </c>
      <c r="K612" s="51">
        <f t="shared" si="65"/>
        <v>0</v>
      </c>
      <c r="L612" s="51">
        <f t="shared" si="66"/>
        <v>600000</v>
      </c>
      <c r="M612" s="51">
        <f t="shared" si="67"/>
        <v>0</v>
      </c>
      <c r="N612" s="51">
        <f t="shared" si="68"/>
        <v>0</v>
      </c>
    </row>
    <row r="613" spans="1:18" x14ac:dyDescent="0.25">
      <c r="A613" t="s">
        <v>569</v>
      </c>
      <c r="B613" t="s">
        <v>1147</v>
      </c>
      <c r="C613" t="s">
        <v>24</v>
      </c>
      <c r="D613">
        <v>0</v>
      </c>
      <c r="E613">
        <v>0</v>
      </c>
      <c r="F613">
        <v>0</v>
      </c>
      <c r="G613">
        <v>1</v>
      </c>
      <c r="H613">
        <v>1</v>
      </c>
      <c r="I613" s="51">
        <v>40000</v>
      </c>
      <c r="J613" s="51">
        <f t="shared" si="69"/>
        <v>40000</v>
      </c>
      <c r="K613" s="51">
        <f t="shared" si="65"/>
        <v>0</v>
      </c>
      <c r="L613" s="51">
        <f t="shared" si="66"/>
        <v>0</v>
      </c>
      <c r="M613" s="51">
        <f t="shared" si="67"/>
        <v>0</v>
      </c>
      <c r="N613" s="51">
        <f t="shared" si="68"/>
        <v>40000</v>
      </c>
      <c r="O613" s="53"/>
      <c r="P613" s="53"/>
      <c r="Q613" s="53"/>
      <c r="R613" s="53"/>
    </row>
    <row r="614" spans="1:18" x14ac:dyDescent="0.25">
      <c r="A614" t="s">
        <v>569</v>
      </c>
      <c r="B614" t="s">
        <v>1148</v>
      </c>
      <c r="C614" t="s">
        <v>24</v>
      </c>
      <c r="D614">
        <v>1</v>
      </c>
      <c r="E614">
        <v>1</v>
      </c>
      <c r="F614">
        <v>1</v>
      </c>
      <c r="G614">
        <v>0</v>
      </c>
      <c r="H614">
        <v>3</v>
      </c>
      <c r="I614" s="51">
        <v>200000</v>
      </c>
      <c r="J614" s="51">
        <f t="shared" si="69"/>
        <v>600000</v>
      </c>
      <c r="K614" s="51">
        <f t="shared" si="65"/>
        <v>200000</v>
      </c>
      <c r="L614" s="51">
        <f t="shared" si="66"/>
        <v>200000</v>
      </c>
      <c r="M614" s="51">
        <f t="shared" si="67"/>
        <v>200000</v>
      </c>
      <c r="N614" s="51">
        <f t="shared" si="68"/>
        <v>0</v>
      </c>
    </row>
    <row r="615" spans="1:18" x14ac:dyDescent="0.25">
      <c r="A615" s="59" t="s">
        <v>569</v>
      </c>
      <c r="B615" s="59" t="s">
        <v>1149</v>
      </c>
      <c r="C615" s="59" t="s">
        <v>24</v>
      </c>
      <c r="D615" s="59">
        <v>0</v>
      </c>
      <c r="E615" s="59">
        <v>5</v>
      </c>
      <c r="F615" s="59">
        <v>0</v>
      </c>
      <c r="G615" s="59">
        <v>0</v>
      </c>
      <c r="H615" s="59">
        <v>5</v>
      </c>
      <c r="I615" s="60">
        <v>35000</v>
      </c>
      <c r="J615" s="60">
        <f t="shared" si="69"/>
        <v>175000</v>
      </c>
      <c r="K615" s="60">
        <f t="shared" si="65"/>
        <v>0</v>
      </c>
      <c r="L615" s="60">
        <f t="shared" si="66"/>
        <v>175000</v>
      </c>
      <c r="M615" s="60">
        <f t="shared" si="67"/>
        <v>0</v>
      </c>
      <c r="N615" s="60">
        <f t="shared" si="68"/>
        <v>0</v>
      </c>
      <c r="O615" s="61">
        <f>SUM(K607:K615)</f>
        <v>840000</v>
      </c>
      <c r="P615" s="61">
        <f t="shared" ref="P615:R615" si="72">SUM(L607:L615)</f>
        <v>1965000</v>
      </c>
      <c r="Q615" s="61">
        <f t="shared" si="72"/>
        <v>800000</v>
      </c>
      <c r="R615" s="61">
        <f t="shared" si="72"/>
        <v>840000</v>
      </c>
    </row>
    <row r="616" spans="1:18" x14ac:dyDescent="0.25">
      <c r="A616" t="s">
        <v>447</v>
      </c>
      <c r="B616" t="s">
        <v>449</v>
      </c>
      <c r="C616" t="s">
        <v>24</v>
      </c>
      <c r="D616">
        <v>9275</v>
      </c>
      <c r="E616">
        <v>9275</v>
      </c>
      <c r="F616">
        <v>9275</v>
      </c>
      <c r="G616">
        <v>9275</v>
      </c>
      <c r="H616">
        <v>37100</v>
      </c>
      <c r="I616" s="51">
        <v>11.68</v>
      </c>
      <c r="J616" s="51">
        <f t="shared" si="69"/>
        <v>433328</v>
      </c>
      <c r="K616" s="51">
        <f t="shared" si="65"/>
        <v>108332</v>
      </c>
      <c r="L616" s="51">
        <f t="shared" si="66"/>
        <v>108332</v>
      </c>
      <c r="M616" s="51">
        <f t="shared" si="67"/>
        <v>108332</v>
      </c>
      <c r="N616" s="51">
        <f t="shared" si="68"/>
        <v>108332</v>
      </c>
    </row>
    <row r="617" spans="1:18" x14ac:dyDescent="0.25">
      <c r="A617" t="s">
        <v>447</v>
      </c>
      <c r="B617" t="s">
        <v>451</v>
      </c>
      <c r="C617" t="s">
        <v>24</v>
      </c>
      <c r="D617">
        <v>10000</v>
      </c>
      <c r="E617">
        <v>10000</v>
      </c>
      <c r="F617">
        <v>10000</v>
      </c>
      <c r="G617">
        <v>10000</v>
      </c>
      <c r="H617">
        <v>40000</v>
      </c>
      <c r="I617" s="51">
        <v>102.03</v>
      </c>
      <c r="J617" s="51">
        <f t="shared" si="69"/>
        <v>4081200</v>
      </c>
      <c r="K617" s="51">
        <f t="shared" si="65"/>
        <v>1020300</v>
      </c>
      <c r="L617" s="51">
        <f t="shared" si="66"/>
        <v>1020300</v>
      </c>
      <c r="M617" s="51">
        <f t="shared" si="67"/>
        <v>1020300</v>
      </c>
      <c r="N617" s="51">
        <f t="shared" si="68"/>
        <v>1020300</v>
      </c>
    </row>
    <row r="618" spans="1:18" x14ac:dyDescent="0.25">
      <c r="A618" t="s">
        <v>447</v>
      </c>
      <c r="B618" t="s">
        <v>453</v>
      </c>
      <c r="C618" t="s">
        <v>24</v>
      </c>
      <c r="D618">
        <v>575</v>
      </c>
      <c r="E618">
        <v>575</v>
      </c>
      <c r="F618">
        <v>575</v>
      </c>
      <c r="G618">
        <v>575</v>
      </c>
      <c r="H618">
        <v>2300</v>
      </c>
      <c r="I618" s="51">
        <v>575.84</v>
      </c>
      <c r="J618" s="51">
        <f t="shared" si="69"/>
        <v>1324432</v>
      </c>
      <c r="K618" s="51">
        <f t="shared" si="65"/>
        <v>331108</v>
      </c>
      <c r="L618" s="51">
        <f t="shared" si="66"/>
        <v>331108</v>
      </c>
      <c r="M618" s="51">
        <f t="shared" si="67"/>
        <v>331108</v>
      </c>
      <c r="N618" s="51">
        <f t="shared" si="68"/>
        <v>331108</v>
      </c>
      <c r="O618" s="53"/>
      <c r="P618" s="53"/>
      <c r="Q618" s="53"/>
      <c r="R618" s="53"/>
    </row>
    <row r="619" spans="1:18" x14ac:dyDescent="0.25">
      <c r="A619" s="59" t="s">
        <v>447</v>
      </c>
      <c r="B619" s="59" t="s">
        <v>1169</v>
      </c>
      <c r="C619" s="59" t="s">
        <v>24</v>
      </c>
      <c r="D619" s="59">
        <v>0</v>
      </c>
      <c r="E619" s="59">
        <v>200</v>
      </c>
      <c r="F619" s="59">
        <v>0</v>
      </c>
      <c r="G619" s="59">
        <v>0</v>
      </c>
      <c r="H619" s="59">
        <v>200</v>
      </c>
      <c r="I619" s="60">
        <v>700</v>
      </c>
      <c r="J619" s="60">
        <f t="shared" si="69"/>
        <v>140000</v>
      </c>
      <c r="K619" s="60">
        <f t="shared" si="65"/>
        <v>0</v>
      </c>
      <c r="L619" s="60">
        <f t="shared" si="66"/>
        <v>140000</v>
      </c>
      <c r="M619" s="60">
        <f t="shared" si="67"/>
        <v>0</v>
      </c>
      <c r="N619" s="60">
        <f t="shared" si="68"/>
        <v>0</v>
      </c>
      <c r="O619" s="61">
        <f>SUM(K616:K619)</f>
        <v>1459740</v>
      </c>
      <c r="P619" s="61">
        <f t="shared" ref="P619:R619" si="73">SUM(L616:L619)</f>
        <v>1599740</v>
      </c>
      <c r="Q619" s="61">
        <f t="shared" si="73"/>
        <v>1459740</v>
      </c>
      <c r="R619" s="61">
        <f t="shared" si="73"/>
        <v>1459740</v>
      </c>
    </row>
    <row r="620" spans="1:18" x14ac:dyDescent="0.25">
      <c r="A620" t="s">
        <v>580</v>
      </c>
      <c r="B620" t="s">
        <v>747</v>
      </c>
      <c r="C620" t="s">
        <v>24</v>
      </c>
      <c r="D620">
        <v>5</v>
      </c>
      <c r="E620">
        <v>5</v>
      </c>
      <c r="F620">
        <v>5</v>
      </c>
      <c r="G620">
        <v>5</v>
      </c>
      <c r="H620">
        <v>20</v>
      </c>
      <c r="I620" s="51">
        <v>562.6</v>
      </c>
      <c r="J620" s="51">
        <f t="shared" si="69"/>
        <v>11252</v>
      </c>
      <c r="K620" s="51">
        <f t="shared" si="65"/>
        <v>2813</v>
      </c>
      <c r="L620" s="51">
        <f t="shared" si="66"/>
        <v>2813</v>
      </c>
      <c r="M620" s="51">
        <f t="shared" si="67"/>
        <v>2813</v>
      </c>
      <c r="N620" s="51">
        <f t="shared" si="68"/>
        <v>2813</v>
      </c>
    </row>
    <row r="621" spans="1:18" x14ac:dyDescent="0.25">
      <c r="A621" t="s">
        <v>580</v>
      </c>
      <c r="B621" t="s">
        <v>748</v>
      </c>
      <c r="C621" t="s">
        <v>24</v>
      </c>
      <c r="D621">
        <v>1</v>
      </c>
      <c r="E621">
        <v>1</v>
      </c>
      <c r="F621">
        <v>1</v>
      </c>
      <c r="G621">
        <v>2</v>
      </c>
      <c r="H621">
        <v>5</v>
      </c>
      <c r="I621" s="51">
        <v>501.5</v>
      </c>
      <c r="J621" s="51">
        <f t="shared" si="69"/>
        <v>2507.5</v>
      </c>
      <c r="K621" s="51">
        <f t="shared" si="65"/>
        <v>501.5</v>
      </c>
      <c r="L621" s="51">
        <f t="shared" si="66"/>
        <v>501.5</v>
      </c>
      <c r="M621" s="51">
        <f t="shared" si="67"/>
        <v>501.5</v>
      </c>
      <c r="N621" s="51">
        <f t="shared" si="68"/>
        <v>1003</v>
      </c>
    </row>
    <row r="622" spans="1:18" x14ac:dyDescent="0.25">
      <c r="A622" t="s">
        <v>580</v>
      </c>
      <c r="B622" t="s">
        <v>749</v>
      </c>
      <c r="C622" t="s">
        <v>24</v>
      </c>
      <c r="D622">
        <v>3</v>
      </c>
      <c r="E622">
        <v>3</v>
      </c>
      <c r="F622">
        <v>3</v>
      </c>
      <c r="G622">
        <v>1</v>
      </c>
      <c r="H622">
        <v>10</v>
      </c>
      <c r="I622" s="51">
        <v>501.5</v>
      </c>
      <c r="J622" s="51">
        <f t="shared" si="69"/>
        <v>5015</v>
      </c>
      <c r="K622" s="51">
        <f t="shared" si="65"/>
        <v>1504.5</v>
      </c>
      <c r="L622" s="51">
        <f t="shared" si="66"/>
        <v>1504.5</v>
      </c>
      <c r="M622" s="51">
        <f t="shared" si="67"/>
        <v>1504.5</v>
      </c>
      <c r="N622" s="51">
        <f t="shared" si="68"/>
        <v>501.5</v>
      </c>
    </row>
    <row r="623" spans="1:18" x14ac:dyDescent="0.25">
      <c r="A623" t="s">
        <v>580</v>
      </c>
      <c r="B623" t="s">
        <v>750</v>
      </c>
      <c r="C623" t="s">
        <v>24</v>
      </c>
      <c r="D623">
        <v>2</v>
      </c>
      <c r="E623">
        <v>0</v>
      </c>
      <c r="F623">
        <v>0</v>
      </c>
      <c r="G623">
        <v>0</v>
      </c>
      <c r="H623">
        <v>2</v>
      </c>
      <c r="I623" s="51">
        <v>1450</v>
      </c>
      <c r="J623" s="51">
        <f t="shared" si="69"/>
        <v>2900</v>
      </c>
      <c r="K623" s="51">
        <f t="shared" si="65"/>
        <v>2900</v>
      </c>
      <c r="L623" s="51">
        <f t="shared" si="66"/>
        <v>0</v>
      </c>
      <c r="M623" s="51">
        <f t="shared" si="67"/>
        <v>0</v>
      </c>
      <c r="N623" s="51">
        <f t="shared" si="68"/>
        <v>0</v>
      </c>
    </row>
    <row r="624" spans="1:18" x14ac:dyDescent="0.25">
      <c r="A624" s="59" t="s">
        <v>580</v>
      </c>
      <c r="B624" s="59" t="s">
        <v>751</v>
      </c>
      <c r="C624" s="59" t="s">
        <v>24</v>
      </c>
      <c r="D624" s="59">
        <v>2</v>
      </c>
      <c r="E624" s="59">
        <v>2</v>
      </c>
      <c r="F624" s="59">
        <v>2</v>
      </c>
      <c r="G624" s="59">
        <v>1</v>
      </c>
      <c r="H624" s="59">
        <v>7</v>
      </c>
      <c r="I624" s="60">
        <v>292.5</v>
      </c>
      <c r="J624" s="60">
        <f t="shared" si="69"/>
        <v>2047.5</v>
      </c>
      <c r="K624" s="60">
        <f t="shared" si="65"/>
        <v>585</v>
      </c>
      <c r="L624" s="60">
        <f t="shared" si="66"/>
        <v>585</v>
      </c>
      <c r="M624" s="60">
        <f t="shared" si="67"/>
        <v>585</v>
      </c>
      <c r="N624" s="60">
        <f t="shared" si="68"/>
        <v>292.5</v>
      </c>
      <c r="O624" s="61">
        <f>SUM(K620:K624)</f>
        <v>8304</v>
      </c>
      <c r="P624" s="61">
        <f t="shared" ref="P624:R624" si="74">SUM(L620:L624)</f>
        <v>5404</v>
      </c>
      <c r="Q624" s="61">
        <f t="shared" si="74"/>
        <v>5404</v>
      </c>
      <c r="R624" s="61">
        <f t="shared" si="74"/>
        <v>4610</v>
      </c>
    </row>
    <row r="625" spans="1:14" x14ac:dyDescent="0.25">
      <c r="A625" t="s">
        <v>456</v>
      </c>
      <c r="B625" t="s">
        <v>458</v>
      </c>
      <c r="C625" t="s">
        <v>24</v>
      </c>
      <c r="D625">
        <v>113</v>
      </c>
      <c r="E625">
        <v>113</v>
      </c>
      <c r="F625">
        <v>113</v>
      </c>
      <c r="G625">
        <v>113</v>
      </c>
      <c r="H625">
        <v>452</v>
      </c>
      <c r="I625" s="51">
        <v>35.4</v>
      </c>
      <c r="J625" s="51">
        <f t="shared" si="69"/>
        <v>16000.8</v>
      </c>
      <c r="K625" s="51">
        <f t="shared" si="65"/>
        <v>4000.2</v>
      </c>
      <c r="L625" s="51">
        <f t="shared" si="66"/>
        <v>4000.2</v>
      </c>
      <c r="M625" s="51">
        <f t="shared" si="67"/>
        <v>4000.2</v>
      </c>
      <c r="N625" s="51">
        <f t="shared" si="68"/>
        <v>4000.2</v>
      </c>
    </row>
    <row r="626" spans="1:14" x14ac:dyDescent="0.25">
      <c r="A626" t="s">
        <v>456</v>
      </c>
      <c r="B626" t="s">
        <v>460</v>
      </c>
      <c r="C626" t="s">
        <v>24</v>
      </c>
      <c r="D626">
        <v>9</v>
      </c>
      <c r="E626">
        <v>9</v>
      </c>
      <c r="F626">
        <v>9</v>
      </c>
      <c r="G626">
        <v>10</v>
      </c>
      <c r="H626">
        <v>37</v>
      </c>
      <c r="I626" s="51">
        <v>38.94</v>
      </c>
      <c r="J626" s="51">
        <f t="shared" si="69"/>
        <v>1440.78</v>
      </c>
      <c r="K626" s="51">
        <f t="shared" si="65"/>
        <v>350.46</v>
      </c>
      <c r="L626" s="51">
        <f t="shared" si="66"/>
        <v>350.46</v>
      </c>
      <c r="M626" s="51">
        <f t="shared" si="67"/>
        <v>350.46</v>
      </c>
      <c r="N626" s="51">
        <f t="shared" si="68"/>
        <v>389.4</v>
      </c>
    </row>
    <row r="627" spans="1:14" x14ac:dyDescent="0.25">
      <c r="A627" t="s">
        <v>456</v>
      </c>
      <c r="B627" t="s">
        <v>461</v>
      </c>
      <c r="C627" t="s">
        <v>24</v>
      </c>
      <c r="D627">
        <v>7</v>
      </c>
      <c r="E627">
        <v>7</v>
      </c>
      <c r="F627">
        <v>7</v>
      </c>
      <c r="G627">
        <v>7</v>
      </c>
      <c r="H627">
        <v>28</v>
      </c>
      <c r="I627" s="51">
        <v>86.73</v>
      </c>
      <c r="J627" s="51">
        <f t="shared" si="69"/>
        <v>2428.44</v>
      </c>
      <c r="K627" s="51">
        <f t="shared" si="65"/>
        <v>607.11</v>
      </c>
      <c r="L627" s="51">
        <f t="shared" si="66"/>
        <v>607.11</v>
      </c>
      <c r="M627" s="51">
        <f t="shared" si="67"/>
        <v>607.11</v>
      </c>
      <c r="N627" s="51">
        <f t="shared" si="68"/>
        <v>607.11</v>
      </c>
    </row>
    <row r="628" spans="1:14" x14ac:dyDescent="0.25">
      <c r="A628" t="s">
        <v>456</v>
      </c>
      <c r="B628" t="s">
        <v>462</v>
      </c>
      <c r="C628" t="s">
        <v>24</v>
      </c>
      <c r="D628">
        <v>114</v>
      </c>
      <c r="E628">
        <v>114</v>
      </c>
      <c r="F628">
        <v>114</v>
      </c>
      <c r="G628">
        <v>114</v>
      </c>
      <c r="H628">
        <v>456</v>
      </c>
      <c r="I628" s="51">
        <v>448.4</v>
      </c>
      <c r="J628" s="51">
        <f t="shared" si="69"/>
        <v>204470.39999999999</v>
      </c>
      <c r="K628" s="51">
        <f t="shared" si="65"/>
        <v>51117.599999999999</v>
      </c>
      <c r="L628" s="51">
        <f t="shared" si="66"/>
        <v>51117.599999999999</v>
      </c>
      <c r="M628" s="51">
        <f t="shared" si="67"/>
        <v>51117.599999999999</v>
      </c>
      <c r="N628" s="51">
        <f t="shared" si="68"/>
        <v>51117.599999999999</v>
      </c>
    </row>
    <row r="629" spans="1:14" x14ac:dyDescent="0.25">
      <c r="A629" t="s">
        <v>456</v>
      </c>
      <c r="B629" t="s">
        <v>463</v>
      </c>
      <c r="C629" t="s">
        <v>24</v>
      </c>
      <c r="D629">
        <v>145</v>
      </c>
      <c r="E629">
        <v>145</v>
      </c>
      <c r="F629">
        <v>145</v>
      </c>
      <c r="G629">
        <v>146</v>
      </c>
      <c r="H629">
        <v>581</v>
      </c>
      <c r="I629" s="51">
        <v>94.4</v>
      </c>
      <c r="J629" s="51">
        <f t="shared" si="69"/>
        <v>54846.400000000001</v>
      </c>
      <c r="K629" s="51">
        <f t="shared" si="65"/>
        <v>13688</v>
      </c>
      <c r="L629" s="51">
        <f t="shared" si="66"/>
        <v>13688</v>
      </c>
      <c r="M629" s="51">
        <f t="shared" si="67"/>
        <v>13688</v>
      </c>
      <c r="N629" s="51">
        <f t="shared" si="68"/>
        <v>13782.400000000001</v>
      </c>
    </row>
    <row r="630" spans="1:14" x14ac:dyDescent="0.25">
      <c r="A630" t="s">
        <v>456</v>
      </c>
      <c r="B630" t="s">
        <v>464</v>
      </c>
      <c r="C630" t="s">
        <v>24</v>
      </c>
      <c r="D630">
        <v>187</v>
      </c>
      <c r="E630">
        <v>187</v>
      </c>
      <c r="F630">
        <v>187</v>
      </c>
      <c r="G630">
        <v>187</v>
      </c>
      <c r="H630">
        <v>748</v>
      </c>
      <c r="I630" s="51">
        <v>57.82</v>
      </c>
      <c r="J630" s="51">
        <f t="shared" si="69"/>
        <v>43249.36</v>
      </c>
      <c r="K630" s="51">
        <f t="shared" si="65"/>
        <v>10812.34</v>
      </c>
      <c r="L630" s="51">
        <f t="shared" si="66"/>
        <v>10812.34</v>
      </c>
      <c r="M630" s="51">
        <f t="shared" si="67"/>
        <v>10812.34</v>
      </c>
      <c r="N630" s="51">
        <f t="shared" si="68"/>
        <v>10812.34</v>
      </c>
    </row>
    <row r="631" spans="1:14" x14ac:dyDescent="0.25">
      <c r="A631" t="s">
        <v>456</v>
      </c>
      <c r="B631" t="s">
        <v>465</v>
      </c>
      <c r="C631" t="s">
        <v>24</v>
      </c>
      <c r="D631">
        <v>37</v>
      </c>
      <c r="E631">
        <v>37</v>
      </c>
      <c r="F631">
        <v>37</v>
      </c>
      <c r="G631">
        <v>35</v>
      </c>
      <c r="H631">
        <v>146</v>
      </c>
      <c r="I631" s="51">
        <v>43.66</v>
      </c>
      <c r="J631" s="51">
        <f t="shared" si="69"/>
        <v>6374.36</v>
      </c>
      <c r="K631" s="51">
        <f t="shared" si="65"/>
        <v>1615.4199999999998</v>
      </c>
      <c r="L631" s="51">
        <f t="shared" si="66"/>
        <v>1615.4199999999998</v>
      </c>
      <c r="M631" s="51">
        <f t="shared" si="67"/>
        <v>1615.4199999999998</v>
      </c>
      <c r="N631" s="51">
        <f t="shared" si="68"/>
        <v>1528.1</v>
      </c>
    </row>
    <row r="632" spans="1:14" x14ac:dyDescent="0.25">
      <c r="A632" t="s">
        <v>456</v>
      </c>
      <c r="B632" t="s">
        <v>466</v>
      </c>
      <c r="C632" t="s">
        <v>24</v>
      </c>
      <c r="D632">
        <v>28</v>
      </c>
      <c r="E632">
        <v>28</v>
      </c>
      <c r="F632">
        <v>28</v>
      </c>
      <c r="G632">
        <v>27</v>
      </c>
      <c r="H632">
        <v>111</v>
      </c>
      <c r="I632" s="51">
        <v>873.2</v>
      </c>
      <c r="J632" s="51">
        <f t="shared" si="69"/>
        <v>96925.200000000012</v>
      </c>
      <c r="K632" s="51">
        <f t="shared" si="65"/>
        <v>24449.600000000002</v>
      </c>
      <c r="L632" s="51">
        <f t="shared" si="66"/>
        <v>24449.600000000002</v>
      </c>
      <c r="M632" s="51">
        <f t="shared" si="67"/>
        <v>24449.600000000002</v>
      </c>
      <c r="N632" s="51">
        <f t="shared" si="68"/>
        <v>23576.400000000001</v>
      </c>
    </row>
    <row r="633" spans="1:14" x14ac:dyDescent="0.25">
      <c r="A633" t="s">
        <v>456</v>
      </c>
      <c r="B633" t="s">
        <v>467</v>
      </c>
      <c r="C633" t="s">
        <v>24</v>
      </c>
      <c r="D633">
        <v>43</v>
      </c>
      <c r="E633">
        <v>43</v>
      </c>
      <c r="F633">
        <v>43</v>
      </c>
      <c r="G633">
        <v>44</v>
      </c>
      <c r="H633">
        <v>173</v>
      </c>
      <c r="I633" s="51">
        <v>587.64</v>
      </c>
      <c r="J633" s="51">
        <f t="shared" si="69"/>
        <v>101661.72</v>
      </c>
      <c r="K633" s="51">
        <f t="shared" si="65"/>
        <v>25268.52</v>
      </c>
      <c r="L633" s="51">
        <f t="shared" si="66"/>
        <v>25268.52</v>
      </c>
      <c r="M633" s="51">
        <f t="shared" si="67"/>
        <v>25268.52</v>
      </c>
      <c r="N633" s="51">
        <f t="shared" si="68"/>
        <v>25856.16</v>
      </c>
    </row>
    <row r="634" spans="1:14" x14ac:dyDescent="0.25">
      <c r="A634" t="s">
        <v>456</v>
      </c>
      <c r="B634" t="s">
        <v>468</v>
      </c>
      <c r="C634" t="s">
        <v>24</v>
      </c>
      <c r="D634">
        <v>84</v>
      </c>
      <c r="E634">
        <v>84</v>
      </c>
      <c r="F634">
        <v>84</v>
      </c>
      <c r="G634">
        <v>84</v>
      </c>
      <c r="H634">
        <v>336</v>
      </c>
      <c r="I634" s="51">
        <v>23.6</v>
      </c>
      <c r="J634" s="51">
        <f t="shared" si="69"/>
        <v>7929.6</v>
      </c>
      <c r="K634" s="51">
        <f t="shared" si="65"/>
        <v>1982.4</v>
      </c>
      <c r="L634" s="51">
        <f t="shared" si="66"/>
        <v>1982.4</v>
      </c>
      <c r="M634" s="51">
        <f t="shared" si="67"/>
        <v>1982.4</v>
      </c>
      <c r="N634" s="51">
        <f t="shared" si="68"/>
        <v>1982.4</v>
      </c>
    </row>
    <row r="635" spans="1:14" x14ac:dyDescent="0.25">
      <c r="A635" t="s">
        <v>456</v>
      </c>
      <c r="B635" t="s">
        <v>469</v>
      </c>
      <c r="C635" t="s">
        <v>24</v>
      </c>
      <c r="D635">
        <v>68</v>
      </c>
      <c r="E635">
        <v>68</v>
      </c>
      <c r="F635">
        <v>68</v>
      </c>
      <c r="G635">
        <v>68</v>
      </c>
      <c r="H635">
        <v>272</v>
      </c>
      <c r="I635" s="51">
        <v>172.28</v>
      </c>
      <c r="J635" s="51">
        <f t="shared" si="69"/>
        <v>46860.160000000003</v>
      </c>
      <c r="K635" s="51">
        <f t="shared" si="65"/>
        <v>11715.04</v>
      </c>
      <c r="L635" s="51">
        <f t="shared" si="66"/>
        <v>11715.04</v>
      </c>
      <c r="M635" s="51">
        <f t="shared" si="67"/>
        <v>11715.04</v>
      </c>
      <c r="N635" s="51">
        <f t="shared" si="68"/>
        <v>11715.04</v>
      </c>
    </row>
    <row r="636" spans="1:14" x14ac:dyDescent="0.25">
      <c r="A636" t="s">
        <v>456</v>
      </c>
      <c r="B636" t="s">
        <v>470</v>
      </c>
      <c r="C636" t="s">
        <v>24</v>
      </c>
      <c r="D636">
        <v>61</v>
      </c>
      <c r="E636">
        <v>61</v>
      </c>
      <c r="F636">
        <v>61</v>
      </c>
      <c r="G636">
        <v>59</v>
      </c>
      <c r="H636">
        <v>242</v>
      </c>
      <c r="I636" s="51">
        <v>200.6</v>
      </c>
      <c r="J636" s="51">
        <f t="shared" si="69"/>
        <v>48545.2</v>
      </c>
      <c r="K636" s="51">
        <f t="shared" si="65"/>
        <v>12236.6</v>
      </c>
      <c r="L636" s="51">
        <f t="shared" si="66"/>
        <v>12236.6</v>
      </c>
      <c r="M636" s="51">
        <f t="shared" si="67"/>
        <v>12236.6</v>
      </c>
      <c r="N636" s="51">
        <f t="shared" si="68"/>
        <v>11835.4</v>
      </c>
    </row>
    <row r="637" spans="1:14" x14ac:dyDescent="0.25">
      <c r="A637" t="s">
        <v>456</v>
      </c>
      <c r="B637" t="s">
        <v>471</v>
      </c>
      <c r="C637" t="s">
        <v>24</v>
      </c>
      <c r="D637">
        <v>309</v>
      </c>
      <c r="E637">
        <v>309</v>
      </c>
      <c r="F637">
        <v>309</v>
      </c>
      <c r="G637">
        <v>309</v>
      </c>
      <c r="H637">
        <v>1236</v>
      </c>
      <c r="I637" s="51">
        <v>53.1</v>
      </c>
      <c r="J637" s="51">
        <f t="shared" si="69"/>
        <v>65631.600000000006</v>
      </c>
      <c r="K637" s="51">
        <f t="shared" si="65"/>
        <v>16407.900000000001</v>
      </c>
      <c r="L637" s="51">
        <f t="shared" si="66"/>
        <v>16407.900000000001</v>
      </c>
      <c r="M637" s="51">
        <f t="shared" si="67"/>
        <v>16407.900000000001</v>
      </c>
      <c r="N637" s="51">
        <f t="shared" si="68"/>
        <v>16407.900000000001</v>
      </c>
    </row>
    <row r="638" spans="1:14" x14ac:dyDescent="0.25">
      <c r="A638" t="s">
        <v>456</v>
      </c>
      <c r="B638" t="s">
        <v>472</v>
      </c>
      <c r="C638" t="s">
        <v>24</v>
      </c>
      <c r="D638">
        <v>3</v>
      </c>
      <c r="E638">
        <v>3</v>
      </c>
      <c r="F638">
        <v>3</v>
      </c>
      <c r="G638">
        <v>3</v>
      </c>
      <c r="H638">
        <v>12</v>
      </c>
      <c r="I638" s="51">
        <v>168.87</v>
      </c>
      <c r="J638" s="51">
        <f t="shared" si="69"/>
        <v>2026.44</v>
      </c>
      <c r="K638" s="51">
        <f t="shared" si="65"/>
        <v>506.61</v>
      </c>
      <c r="L638" s="51">
        <f t="shared" si="66"/>
        <v>506.61</v>
      </c>
      <c r="M638" s="51">
        <f t="shared" si="67"/>
        <v>506.61</v>
      </c>
      <c r="N638" s="51">
        <f t="shared" si="68"/>
        <v>506.61</v>
      </c>
    </row>
    <row r="639" spans="1:14" x14ac:dyDescent="0.25">
      <c r="A639" t="s">
        <v>456</v>
      </c>
      <c r="B639" t="s">
        <v>473</v>
      </c>
      <c r="C639" t="s">
        <v>24</v>
      </c>
      <c r="D639">
        <v>56</v>
      </c>
      <c r="E639">
        <v>56</v>
      </c>
      <c r="F639">
        <v>56</v>
      </c>
      <c r="G639">
        <v>56</v>
      </c>
      <c r="H639">
        <v>224</v>
      </c>
      <c r="I639" s="51">
        <v>259.60000000000002</v>
      </c>
      <c r="J639" s="51">
        <f t="shared" si="69"/>
        <v>58150.400000000009</v>
      </c>
      <c r="K639" s="51">
        <f t="shared" si="65"/>
        <v>14537.600000000002</v>
      </c>
      <c r="L639" s="51">
        <f t="shared" si="66"/>
        <v>14537.600000000002</v>
      </c>
      <c r="M639" s="51">
        <f t="shared" si="67"/>
        <v>14537.600000000002</v>
      </c>
      <c r="N639" s="51">
        <f t="shared" si="68"/>
        <v>14537.600000000002</v>
      </c>
    </row>
    <row r="640" spans="1:14" x14ac:dyDescent="0.25">
      <c r="A640" t="s">
        <v>456</v>
      </c>
      <c r="B640" t="s">
        <v>474</v>
      </c>
      <c r="C640" t="s">
        <v>744</v>
      </c>
      <c r="D640">
        <v>138</v>
      </c>
      <c r="E640">
        <v>138</v>
      </c>
      <c r="F640">
        <v>138</v>
      </c>
      <c r="G640">
        <v>139</v>
      </c>
      <c r="H640">
        <v>553</v>
      </c>
      <c r="I640" s="51">
        <v>33.04</v>
      </c>
      <c r="J640" s="51">
        <f t="shared" si="69"/>
        <v>18271.12</v>
      </c>
      <c r="K640" s="51">
        <f t="shared" si="65"/>
        <v>4559.5199999999995</v>
      </c>
      <c r="L640" s="51">
        <f t="shared" si="66"/>
        <v>4559.5199999999995</v>
      </c>
      <c r="M640" s="51">
        <f t="shared" si="67"/>
        <v>4559.5199999999995</v>
      </c>
      <c r="N640" s="51">
        <f t="shared" si="68"/>
        <v>4592.5599999999995</v>
      </c>
    </row>
    <row r="641" spans="1:18" x14ac:dyDescent="0.25">
      <c r="A641" t="s">
        <v>456</v>
      </c>
      <c r="B641" t="s">
        <v>475</v>
      </c>
      <c r="C641" t="s">
        <v>24</v>
      </c>
      <c r="D641">
        <v>67</v>
      </c>
      <c r="E641">
        <v>67</v>
      </c>
      <c r="F641">
        <v>67</v>
      </c>
      <c r="G641">
        <v>65</v>
      </c>
      <c r="H641">
        <v>266</v>
      </c>
      <c r="I641" s="51">
        <v>41.3</v>
      </c>
      <c r="J641" s="51">
        <f t="shared" si="69"/>
        <v>10985.8</v>
      </c>
      <c r="K641" s="51">
        <f t="shared" si="65"/>
        <v>2767.1</v>
      </c>
      <c r="L641" s="51">
        <f t="shared" si="66"/>
        <v>2767.1</v>
      </c>
      <c r="M641" s="51">
        <f t="shared" si="67"/>
        <v>2767.1</v>
      </c>
      <c r="N641" s="51">
        <f t="shared" si="68"/>
        <v>2684.5</v>
      </c>
    </row>
    <row r="642" spans="1:18" x14ac:dyDescent="0.25">
      <c r="A642" t="s">
        <v>456</v>
      </c>
      <c r="B642" t="s">
        <v>476</v>
      </c>
      <c r="C642" t="s">
        <v>24</v>
      </c>
      <c r="D642">
        <v>200</v>
      </c>
      <c r="E642">
        <v>200</v>
      </c>
      <c r="F642">
        <v>200</v>
      </c>
      <c r="G642">
        <v>198</v>
      </c>
      <c r="H642">
        <v>798</v>
      </c>
      <c r="I642" s="51">
        <v>100.3</v>
      </c>
      <c r="J642" s="51">
        <f t="shared" si="69"/>
        <v>80039.399999999994</v>
      </c>
      <c r="K642" s="51">
        <f t="shared" si="65"/>
        <v>20060</v>
      </c>
      <c r="L642" s="51">
        <f t="shared" si="66"/>
        <v>20060</v>
      </c>
      <c r="M642" s="51">
        <f t="shared" si="67"/>
        <v>20060</v>
      </c>
      <c r="N642" s="51">
        <f t="shared" si="68"/>
        <v>19859.399999999998</v>
      </c>
    </row>
    <row r="643" spans="1:18" x14ac:dyDescent="0.25">
      <c r="A643" t="s">
        <v>456</v>
      </c>
      <c r="B643" t="s">
        <v>477</v>
      </c>
      <c r="D643">
        <v>54</v>
      </c>
      <c r="E643">
        <v>54</v>
      </c>
      <c r="F643">
        <v>54</v>
      </c>
      <c r="G643">
        <v>55</v>
      </c>
      <c r="H643">
        <v>217</v>
      </c>
      <c r="I643" s="51">
        <v>424.8</v>
      </c>
      <c r="J643" s="51">
        <f t="shared" si="69"/>
        <v>92181.6</v>
      </c>
      <c r="K643" s="51">
        <f t="shared" si="65"/>
        <v>22939.200000000001</v>
      </c>
      <c r="L643" s="51">
        <f t="shared" si="66"/>
        <v>22939.200000000001</v>
      </c>
      <c r="M643" s="51">
        <f t="shared" si="67"/>
        <v>22939.200000000001</v>
      </c>
      <c r="N643" s="51">
        <f t="shared" si="68"/>
        <v>23364</v>
      </c>
    </row>
    <row r="644" spans="1:18" x14ac:dyDescent="0.25">
      <c r="A644" t="s">
        <v>456</v>
      </c>
      <c r="B644" t="s">
        <v>478</v>
      </c>
      <c r="C644" t="s">
        <v>24</v>
      </c>
      <c r="D644">
        <v>26</v>
      </c>
      <c r="E644">
        <v>26</v>
      </c>
      <c r="F644">
        <v>26</v>
      </c>
      <c r="G644">
        <v>26</v>
      </c>
      <c r="H644">
        <v>104</v>
      </c>
      <c r="I644" s="51">
        <v>460.2</v>
      </c>
      <c r="J644" s="51">
        <f t="shared" si="69"/>
        <v>47860.799999999996</v>
      </c>
      <c r="K644" s="51">
        <f t="shared" si="65"/>
        <v>11965.199999999999</v>
      </c>
      <c r="L644" s="51">
        <f t="shared" si="66"/>
        <v>11965.199999999999</v>
      </c>
      <c r="M644" s="51">
        <f t="shared" si="67"/>
        <v>11965.199999999999</v>
      </c>
      <c r="N644" s="51">
        <f t="shared" si="68"/>
        <v>11965.199999999999</v>
      </c>
    </row>
    <row r="645" spans="1:18" x14ac:dyDescent="0.25">
      <c r="A645" t="s">
        <v>456</v>
      </c>
      <c r="B645" t="s">
        <v>479</v>
      </c>
      <c r="C645" t="s">
        <v>24</v>
      </c>
      <c r="D645">
        <v>8</v>
      </c>
      <c r="E645">
        <v>8</v>
      </c>
      <c r="F645">
        <v>8</v>
      </c>
      <c r="G645">
        <v>6</v>
      </c>
      <c r="H645">
        <v>30</v>
      </c>
      <c r="I645" s="51">
        <v>53.69</v>
      </c>
      <c r="J645" s="51">
        <f t="shared" si="69"/>
        <v>1610.6999999999998</v>
      </c>
      <c r="K645" s="51">
        <f t="shared" si="65"/>
        <v>429.52</v>
      </c>
      <c r="L645" s="51">
        <f t="shared" si="66"/>
        <v>429.52</v>
      </c>
      <c r="M645" s="51">
        <f t="shared" si="67"/>
        <v>429.52</v>
      </c>
      <c r="N645" s="51">
        <f t="shared" si="68"/>
        <v>322.14</v>
      </c>
    </row>
    <row r="646" spans="1:18" x14ac:dyDescent="0.25">
      <c r="A646" t="s">
        <v>456</v>
      </c>
      <c r="B646" t="s">
        <v>480</v>
      </c>
      <c r="C646" t="s">
        <v>24</v>
      </c>
      <c r="D646">
        <v>90</v>
      </c>
      <c r="E646">
        <v>90</v>
      </c>
      <c r="F646">
        <v>90</v>
      </c>
      <c r="G646">
        <v>91</v>
      </c>
      <c r="H646">
        <v>361</v>
      </c>
      <c r="I646" s="51">
        <v>141.6</v>
      </c>
      <c r="J646" s="51">
        <f t="shared" si="69"/>
        <v>51117.599999999999</v>
      </c>
      <c r="K646" s="51">
        <f t="shared" ref="K646:K709" si="75">D646*I646</f>
        <v>12744</v>
      </c>
      <c r="L646" s="51">
        <f t="shared" ref="L646:L709" si="76">I646*E646</f>
        <v>12744</v>
      </c>
      <c r="M646" s="51">
        <f t="shared" ref="M646:M709" si="77">I646*F646</f>
        <v>12744</v>
      </c>
      <c r="N646" s="51">
        <f t="shared" ref="N646:N709" si="78">I646*G646</f>
        <v>12885.6</v>
      </c>
    </row>
    <row r="647" spans="1:18" x14ac:dyDescent="0.25">
      <c r="A647" t="s">
        <v>456</v>
      </c>
      <c r="B647" t="s">
        <v>481</v>
      </c>
      <c r="C647" t="s">
        <v>24</v>
      </c>
      <c r="D647">
        <v>433</v>
      </c>
      <c r="E647">
        <v>433</v>
      </c>
      <c r="F647">
        <v>433</v>
      </c>
      <c r="G647">
        <v>431</v>
      </c>
      <c r="H647">
        <v>1730</v>
      </c>
      <c r="I647" s="51">
        <v>92.04</v>
      </c>
      <c r="J647" s="51">
        <f t="shared" ref="J647:J710" si="79">I647*H647</f>
        <v>159229.20000000001</v>
      </c>
      <c r="K647" s="51">
        <f t="shared" si="75"/>
        <v>39853.32</v>
      </c>
      <c r="L647" s="51">
        <f t="shared" si="76"/>
        <v>39853.32</v>
      </c>
      <c r="M647" s="51">
        <f t="shared" si="77"/>
        <v>39853.32</v>
      </c>
      <c r="N647" s="51">
        <f t="shared" si="78"/>
        <v>39669.240000000005</v>
      </c>
    </row>
    <row r="648" spans="1:18" x14ac:dyDescent="0.25">
      <c r="A648" t="s">
        <v>456</v>
      </c>
      <c r="B648" t="s">
        <v>482</v>
      </c>
      <c r="C648" t="s">
        <v>24</v>
      </c>
      <c r="D648">
        <v>438</v>
      </c>
      <c r="E648">
        <v>438</v>
      </c>
      <c r="F648">
        <v>438</v>
      </c>
      <c r="G648">
        <v>436</v>
      </c>
      <c r="H648">
        <v>1750</v>
      </c>
      <c r="I648" s="51">
        <v>177</v>
      </c>
      <c r="J648" s="51">
        <f t="shared" si="79"/>
        <v>309750</v>
      </c>
      <c r="K648" s="51">
        <f t="shared" si="75"/>
        <v>77526</v>
      </c>
      <c r="L648" s="51">
        <f t="shared" si="76"/>
        <v>77526</v>
      </c>
      <c r="M648" s="51">
        <f t="shared" si="77"/>
        <v>77526</v>
      </c>
      <c r="N648" s="51">
        <f t="shared" si="78"/>
        <v>77172</v>
      </c>
    </row>
    <row r="649" spans="1:18" x14ac:dyDescent="0.25">
      <c r="A649" t="s">
        <v>456</v>
      </c>
      <c r="B649" t="s">
        <v>483</v>
      </c>
      <c r="C649" t="s">
        <v>24</v>
      </c>
      <c r="D649">
        <v>400</v>
      </c>
      <c r="E649">
        <v>400</v>
      </c>
      <c r="F649">
        <v>400</v>
      </c>
      <c r="G649">
        <v>400</v>
      </c>
      <c r="H649">
        <v>1600</v>
      </c>
      <c r="I649" s="51">
        <v>27.14</v>
      </c>
      <c r="J649" s="51">
        <f t="shared" si="79"/>
        <v>43424</v>
      </c>
      <c r="K649" s="51">
        <f t="shared" si="75"/>
        <v>10856</v>
      </c>
      <c r="L649" s="51">
        <f t="shared" si="76"/>
        <v>10856</v>
      </c>
      <c r="M649" s="51">
        <f t="shared" si="77"/>
        <v>10856</v>
      </c>
      <c r="N649" s="51">
        <f t="shared" si="78"/>
        <v>10856</v>
      </c>
    </row>
    <row r="650" spans="1:18" x14ac:dyDescent="0.25">
      <c r="A650" t="s">
        <v>456</v>
      </c>
      <c r="B650" t="s">
        <v>484</v>
      </c>
      <c r="C650" t="s">
        <v>24</v>
      </c>
      <c r="D650">
        <v>34</v>
      </c>
      <c r="E650">
        <v>34</v>
      </c>
      <c r="F650">
        <v>34</v>
      </c>
      <c r="G650">
        <v>32</v>
      </c>
      <c r="H650">
        <v>134</v>
      </c>
      <c r="I650" s="51">
        <v>455.48</v>
      </c>
      <c r="J650" s="51">
        <f t="shared" si="79"/>
        <v>61034.32</v>
      </c>
      <c r="K650" s="51">
        <f t="shared" si="75"/>
        <v>15486.32</v>
      </c>
      <c r="L650" s="51">
        <f t="shared" si="76"/>
        <v>15486.32</v>
      </c>
      <c r="M650" s="51">
        <f t="shared" si="77"/>
        <v>15486.32</v>
      </c>
      <c r="N650" s="51">
        <f t="shared" si="78"/>
        <v>14575.36</v>
      </c>
    </row>
    <row r="651" spans="1:18" x14ac:dyDescent="0.25">
      <c r="A651" t="s">
        <v>456</v>
      </c>
      <c r="B651" t="s">
        <v>485</v>
      </c>
      <c r="C651" t="s">
        <v>24</v>
      </c>
      <c r="D651">
        <v>18</v>
      </c>
      <c r="E651">
        <v>18</v>
      </c>
      <c r="F651">
        <v>18</v>
      </c>
      <c r="G651">
        <v>16</v>
      </c>
      <c r="H651">
        <v>70</v>
      </c>
      <c r="I651" s="51">
        <v>489.7</v>
      </c>
      <c r="J651" s="51">
        <f t="shared" si="79"/>
        <v>34279</v>
      </c>
      <c r="K651" s="51">
        <f t="shared" si="75"/>
        <v>8814.6</v>
      </c>
      <c r="L651" s="51">
        <f t="shared" si="76"/>
        <v>8814.6</v>
      </c>
      <c r="M651" s="51">
        <f t="shared" si="77"/>
        <v>8814.6</v>
      </c>
      <c r="N651" s="51">
        <f t="shared" si="78"/>
        <v>7835.2</v>
      </c>
    </row>
    <row r="652" spans="1:18" x14ac:dyDescent="0.25">
      <c r="A652" t="s">
        <v>456</v>
      </c>
      <c r="B652" t="s">
        <v>486</v>
      </c>
      <c r="C652" t="s">
        <v>24</v>
      </c>
      <c r="D652">
        <v>0</v>
      </c>
      <c r="E652">
        <v>1</v>
      </c>
      <c r="F652">
        <v>1</v>
      </c>
      <c r="G652">
        <v>0</v>
      </c>
      <c r="H652">
        <v>2</v>
      </c>
      <c r="I652" s="51">
        <v>200.6</v>
      </c>
      <c r="J652" s="51">
        <f t="shared" si="79"/>
        <v>401.2</v>
      </c>
      <c r="K652" s="51">
        <f t="shared" si="75"/>
        <v>0</v>
      </c>
      <c r="L652" s="51">
        <f t="shared" si="76"/>
        <v>200.6</v>
      </c>
      <c r="M652" s="51">
        <f t="shared" si="77"/>
        <v>200.6</v>
      </c>
      <c r="N652" s="51">
        <f t="shared" si="78"/>
        <v>0</v>
      </c>
      <c r="O652" s="53"/>
      <c r="P652" s="53"/>
      <c r="Q652" s="53"/>
      <c r="R652" s="53"/>
    </row>
    <row r="653" spans="1:18" x14ac:dyDescent="0.25">
      <c r="A653" t="s">
        <v>456</v>
      </c>
      <c r="B653" t="s">
        <v>487</v>
      </c>
      <c r="C653" t="s">
        <v>24</v>
      </c>
      <c r="D653">
        <v>0</v>
      </c>
      <c r="E653">
        <v>1</v>
      </c>
      <c r="F653">
        <v>1</v>
      </c>
      <c r="G653">
        <v>0</v>
      </c>
      <c r="H653">
        <v>2</v>
      </c>
      <c r="I653" s="51">
        <v>620.67999999999995</v>
      </c>
      <c r="J653" s="51">
        <f t="shared" si="79"/>
        <v>1241.3599999999999</v>
      </c>
      <c r="K653" s="51">
        <f t="shared" si="75"/>
        <v>0</v>
      </c>
      <c r="L653" s="51">
        <f t="shared" si="76"/>
        <v>620.67999999999995</v>
      </c>
      <c r="M653" s="51">
        <f t="shared" si="77"/>
        <v>620.67999999999995</v>
      </c>
      <c r="N653" s="51">
        <f t="shared" si="78"/>
        <v>0</v>
      </c>
    </row>
    <row r="654" spans="1:18" x14ac:dyDescent="0.25">
      <c r="A654" t="s">
        <v>456</v>
      </c>
      <c r="B654" t="s">
        <v>488</v>
      </c>
      <c r="C654" t="s">
        <v>744</v>
      </c>
      <c r="D654">
        <v>6</v>
      </c>
      <c r="E654">
        <v>6</v>
      </c>
      <c r="F654">
        <v>6</v>
      </c>
      <c r="G654">
        <v>7</v>
      </c>
      <c r="H654">
        <v>25</v>
      </c>
      <c r="I654" s="51">
        <v>208.8</v>
      </c>
      <c r="J654" s="51">
        <f t="shared" si="79"/>
        <v>5220</v>
      </c>
      <c r="K654" s="51">
        <f t="shared" si="75"/>
        <v>1252.8000000000002</v>
      </c>
      <c r="L654" s="51">
        <f t="shared" si="76"/>
        <v>1252.8000000000002</v>
      </c>
      <c r="M654" s="51">
        <f t="shared" si="77"/>
        <v>1252.8000000000002</v>
      </c>
      <c r="N654" s="51">
        <f t="shared" si="78"/>
        <v>1461.6000000000001</v>
      </c>
    </row>
    <row r="655" spans="1:18" x14ac:dyDescent="0.25">
      <c r="A655" t="s">
        <v>456</v>
      </c>
      <c r="B655" t="s">
        <v>489</v>
      </c>
      <c r="C655" t="s">
        <v>744</v>
      </c>
      <c r="D655">
        <v>6</v>
      </c>
      <c r="E655">
        <v>6</v>
      </c>
      <c r="F655">
        <v>6</v>
      </c>
      <c r="G655">
        <v>7</v>
      </c>
      <c r="H655">
        <v>25</v>
      </c>
      <c r="I655" s="51">
        <v>145.13999999999999</v>
      </c>
      <c r="J655" s="51">
        <f t="shared" si="79"/>
        <v>3628.4999999999995</v>
      </c>
      <c r="K655" s="51">
        <f t="shared" si="75"/>
        <v>870.83999999999992</v>
      </c>
      <c r="L655" s="51">
        <f t="shared" si="76"/>
        <v>870.83999999999992</v>
      </c>
      <c r="M655" s="51">
        <f t="shared" si="77"/>
        <v>870.83999999999992</v>
      </c>
      <c r="N655" s="51">
        <f t="shared" si="78"/>
        <v>1015.9799999999999</v>
      </c>
    </row>
    <row r="656" spans="1:18" x14ac:dyDescent="0.25">
      <c r="A656" t="s">
        <v>456</v>
      </c>
      <c r="B656" t="s">
        <v>490</v>
      </c>
      <c r="C656" t="s">
        <v>24</v>
      </c>
      <c r="D656">
        <v>4</v>
      </c>
      <c r="E656">
        <v>4</v>
      </c>
      <c r="F656">
        <v>4</v>
      </c>
      <c r="G656">
        <v>4</v>
      </c>
      <c r="H656">
        <v>16</v>
      </c>
      <c r="I656" s="51">
        <v>2900</v>
      </c>
      <c r="J656" s="51">
        <f t="shared" si="79"/>
        <v>46400</v>
      </c>
      <c r="K656" s="51">
        <f t="shared" si="75"/>
        <v>11600</v>
      </c>
      <c r="L656" s="51">
        <f t="shared" si="76"/>
        <v>11600</v>
      </c>
      <c r="M656" s="51">
        <f t="shared" si="77"/>
        <v>11600</v>
      </c>
      <c r="N656" s="51">
        <f t="shared" si="78"/>
        <v>11600</v>
      </c>
    </row>
    <row r="657" spans="1:18" x14ac:dyDescent="0.25">
      <c r="A657" t="s">
        <v>456</v>
      </c>
      <c r="B657" t="s">
        <v>491</v>
      </c>
      <c r="C657" t="s">
        <v>24</v>
      </c>
      <c r="D657">
        <v>2</v>
      </c>
      <c r="E657">
        <v>2</v>
      </c>
      <c r="F657">
        <v>2</v>
      </c>
      <c r="G657">
        <v>0</v>
      </c>
      <c r="H657">
        <v>6</v>
      </c>
      <c r="I657" s="51">
        <v>325</v>
      </c>
      <c r="J657" s="51">
        <f t="shared" si="79"/>
        <v>1950</v>
      </c>
      <c r="K657" s="51">
        <f t="shared" si="75"/>
        <v>650</v>
      </c>
      <c r="L657" s="51">
        <f t="shared" si="76"/>
        <v>650</v>
      </c>
      <c r="M657" s="51">
        <f t="shared" si="77"/>
        <v>650</v>
      </c>
      <c r="N657" s="51">
        <f t="shared" si="78"/>
        <v>0</v>
      </c>
    </row>
    <row r="658" spans="1:18" x14ac:dyDescent="0.25">
      <c r="A658" s="59" t="s">
        <v>456</v>
      </c>
      <c r="B658" s="59" t="s">
        <v>492</v>
      </c>
      <c r="C658" s="59" t="s">
        <v>24</v>
      </c>
      <c r="D658" s="59">
        <v>52</v>
      </c>
      <c r="E658" s="59">
        <v>52</v>
      </c>
      <c r="F658" s="59">
        <v>52</v>
      </c>
      <c r="G658" s="59">
        <v>53</v>
      </c>
      <c r="H658" s="59">
        <v>209</v>
      </c>
      <c r="I658" s="60">
        <v>455.48</v>
      </c>
      <c r="J658" s="60">
        <f t="shared" si="79"/>
        <v>95195.32</v>
      </c>
      <c r="K658" s="60">
        <f t="shared" si="75"/>
        <v>23684.959999999999</v>
      </c>
      <c r="L658" s="60">
        <f t="shared" si="76"/>
        <v>23684.959999999999</v>
      </c>
      <c r="M658" s="60">
        <f t="shared" si="77"/>
        <v>23684.959999999999</v>
      </c>
      <c r="N658" s="60">
        <f t="shared" si="78"/>
        <v>24140.440000000002</v>
      </c>
      <c r="O658" s="61">
        <f>SUM(K625:K658)</f>
        <v>455354.78</v>
      </c>
      <c r="P658" s="61">
        <f t="shared" ref="P658:R658" si="80">SUM(L625:L658)</f>
        <v>456176.06</v>
      </c>
      <c r="Q658" s="61">
        <f t="shared" si="80"/>
        <v>456176.06</v>
      </c>
      <c r="R658" s="61">
        <f t="shared" si="80"/>
        <v>452653.87999999995</v>
      </c>
    </row>
    <row r="659" spans="1:18" x14ac:dyDescent="0.25">
      <c r="A659" t="s">
        <v>493</v>
      </c>
      <c r="B659" t="s">
        <v>494</v>
      </c>
      <c r="C659" t="s">
        <v>24</v>
      </c>
      <c r="D659">
        <v>4</v>
      </c>
      <c r="E659">
        <v>4</v>
      </c>
      <c r="F659">
        <v>4</v>
      </c>
      <c r="G659">
        <v>2</v>
      </c>
      <c r="H659">
        <v>14</v>
      </c>
      <c r="I659" s="51">
        <v>590</v>
      </c>
      <c r="J659" s="51">
        <f t="shared" si="79"/>
        <v>8260</v>
      </c>
      <c r="K659" s="51">
        <f t="shared" si="75"/>
        <v>2360</v>
      </c>
      <c r="L659" s="51">
        <f t="shared" si="76"/>
        <v>2360</v>
      </c>
      <c r="M659" s="51">
        <f t="shared" si="77"/>
        <v>2360</v>
      </c>
      <c r="N659" s="51">
        <f t="shared" si="78"/>
        <v>1180</v>
      </c>
      <c r="O659" s="53"/>
      <c r="P659" s="53"/>
      <c r="Q659" s="53"/>
      <c r="R659" s="53"/>
    </row>
    <row r="660" spans="1:18" x14ac:dyDescent="0.25">
      <c r="A660" t="s">
        <v>493</v>
      </c>
      <c r="B660" t="s">
        <v>495</v>
      </c>
      <c r="C660" t="s">
        <v>24</v>
      </c>
      <c r="D660">
        <v>2</v>
      </c>
      <c r="E660">
        <v>2</v>
      </c>
      <c r="F660">
        <v>2</v>
      </c>
      <c r="G660">
        <v>0</v>
      </c>
      <c r="H660">
        <v>6</v>
      </c>
      <c r="I660" s="51">
        <v>1740</v>
      </c>
      <c r="J660" s="51">
        <f t="shared" si="79"/>
        <v>10440</v>
      </c>
      <c r="K660" s="51">
        <f t="shared" si="75"/>
        <v>3480</v>
      </c>
      <c r="L660" s="51">
        <f t="shared" si="76"/>
        <v>3480</v>
      </c>
      <c r="M660" s="51">
        <f t="shared" si="77"/>
        <v>3480</v>
      </c>
      <c r="N660" s="51">
        <f t="shared" si="78"/>
        <v>0</v>
      </c>
    </row>
    <row r="661" spans="1:18" x14ac:dyDescent="0.25">
      <c r="A661" t="s">
        <v>493</v>
      </c>
      <c r="B661" t="s">
        <v>496</v>
      </c>
      <c r="C661" t="s">
        <v>24</v>
      </c>
      <c r="D661">
        <v>6</v>
      </c>
      <c r="E661">
        <v>6</v>
      </c>
      <c r="F661">
        <v>6</v>
      </c>
      <c r="G661">
        <v>6</v>
      </c>
      <c r="H661">
        <v>24</v>
      </c>
      <c r="I661" s="51">
        <v>125</v>
      </c>
      <c r="J661" s="51">
        <f t="shared" si="79"/>
        <v>3000</v>
      </c>
      <c r="K661" s="51">
        <f t="shared" si="75"/>
        <v>750</v>
      </c>
      <c r="L661" s="51">
        <f t="shared" si="76"/>
        <v>750</v>
      </c>
      <c r="M661" s="51">
        <f t="shared" si="77"/>
        <v>750</v>
      </c>
      <c r="N661" s="51">
        <f t="shared" si="78"/>
        <v>750</v>
      </c>
    </row>
    <row r="662" spans="1:18" x14ac:dyDescent="0.25">
      <c r="A662" t="s">
        <v>493</v>
      </c>
      <c r="B662" t="s">
        <v>497</v>
      </c>
      <c r="C662" t="s">
        <v>24</v>
      </c>
      <c r="D662">
        <v>6</v>
      </c>
      <c r="E662">
        <v>6</v>
      </c>
      <c r="F662">
        <v>6</v>
      </c>
      <c r="G662">
        <v>6</v>
      </c>
      <c r="H662">
        <v>24</v>
      </c>
      <c r="I662" s="51">
        <v>300</v>
      </c>
      <c r="J662" s="51">
        <f t="shared" si="79"/>
        <v>7200</v>
      </c>
      <c r="K662" s="51">
        <f t="shared" si="75"/>
        <v>1800</v>
      </c>
      <c r="L662" s="51">
        <f t="shared" si="76"/>
        <v>1800</v>
      </c>
      <c r="M662" s="51">
        <f t="shared" si="77"/>
        <v>1800</v>
      </c>
      <c r="N662" s="51">
        <f t="shared" si="78"/>
        <v>1800</v>
      </c>
    </row>
    <row r="663" spans="1:18" x14ac:dyDescent="0.25">
      <c r="A663" t="s">
        <v>493</v>
      </c>
      <c r="B663" t="s">
        <v>498</v>
      </c>
      <c r="C663" t="s">
        <v>24</v>
      </c>
      <c r="D663">
        <v>13</v>
      </c>
      <c r="E663">
        <v>13</v>
      </c>
      <c r="F663">
        <v>13</v>
      </c>
      <c r="G663">
        <v>11</v>
      </c>
      <c r="H663">
        <v>50</v>
      </c>
      <c r="I663" s="51">
        <v>175</v>
      </c>
      <c r="J663" s="51">
        <f t="shared" si="79"/>
        <v>8750</v>
      </c>
      <c r="K663" s="51">
        <f t="shared" si="75"/>
        <v>2275</v>
      </c>
      <c r="L663" s="51">
        <f t="shared" si="76"/>
        <v>2275</v>
      </c>
      <c r="M663" s="51">
        <f t="shared" si="77"/>
        <v>2275</v>
      </c>
      <c r="N663" s="51">
        <f t="shared" si="78"/>
        <v>1925</v>
      </c>
    </row>
    <row r="664" spans="1:18" x14ac:dyDescent="0.25">
      <c r="A664" t="s">
        <v>493</v>
      </c>
      <c r="B664" t="s">
        <v>499</v>
      </c>
      <c r="C664" t="s">
        <v>744</v>
      </c>
      <c r="D664">
        <v>6</v>
      </c>
      <c r="E664">
        <v>6</v>
      </c>
      <c r="F664">
        <v>6</v>
      </c>
      <c r="G664">
        <v>6</v>
      </c>
      <c r="H664">
        <v>24</v>
      </c>
      <c r="I664" s="51">
        <v>175</v>
      </c>
      <c r="J664" s="51">
        <f t="shared" si="79"/>
        <v>4200</v>
      </c>
      <c r="K664" s="51">
        <f t="shared" si="75"/>
        <v>1050</v>
      </c>
      <c r="L664" s="51">
        <f t="shared" si="76"/>
        <v>1050</v>
      </c>
      <c r="M664" s="51">
        <f t="shared" si="77"/>
        <v>1050</v>
      </c>
      <c r="N664" s="51">
        <f t="shared" si="78"/>
        <v>1050</v>
      </c>
    </row>
    <row r="665" spans="1:18" x14ac:dyDescent="0.25">
      <c r="A665" s="59" t="s">
        <v>493</v>
      </c>
      <c r="B665" s="59" t="s">
        <v>500</v>
      </c>
      <c r="C665" s="59" t="s">
        <v>24</v>
      </c>
      <c r="D665" s="59">
        <v>3</v>
      </c>
      <c r="E665" s="59">
        <v>3</v>
      </c>
      <c r="F665" s="59">
        <v>3</v>
      </c>
      <c r="G665" s="59">
        <v>3</v>
      </c>
      <c r="H665" s="59">
        <v>12</v>
      </c>
      <c r="I665" s="60">
        <v>300</v>
      </c>
      <c r="J665" s="60">
        <f t="shared" si="79"/>
        <v>3600</v>
      </c>
      <c r="K665" s="60">
        <f t="shared" si="75"/>
        <v>900</v>
      </c>
      <c r="L665" s="60">
        <f t="shared" si="76"/>
        <v>900</v>
      </c>
      <c r="M665" s="60">
        <f t="shared" si="77"/>
        <v>900</v>
      </c>
      <c r="N665" s="60">
        <f t="shared" si="78"/>
        <v>900</v>
      </c>
      <c r="O665" s="61">
        <f>SUM(K659:K665)</f>
        <v>12615</v>
      </c>
      <c r="P665" s="61">
        <f t="shared" ref="P665:R665" si="81">SUM(L659:L665)</f>
        <v>12615</v>
      </c>
      <c r="Q665" s="61">
        <f t="shared" si="81"/>
        <v>12615</v>
      </c>
      <c r="R665" s="61">
        <f t="shared" si="81"/>
        <v>7605</v>
      </c>
    </row>
    <row r="666" spans="1:18" x14ac:dyDescent="0.25">
      <c r="A666" t="s">
        <v>501</v>
      </c>
      <c r="B666" t="s">
        <v>502</v>
      </c>
      <c r="C666" t="s">
        <v>24</v>
      </c>
      <c r="D666">
        <v>2</v>
      </c>
      <c r="E666">
        <v>2</v>
      </c>
      <c r="F666">
        <v>2</v>
      </c>
      <c r="G666">
        <v>0</v>
      </c>
      <c r="H666">
        <v>6</v>
      </c>
      <c r="I666" s="51">
        <v>4566.6000000000004</v>
      </c>
      <c r="J666" s="51">
        <f t="shared" si="79"/>
        <v>27399.600000000002</v>
      </c>
      <c r="K666" s="51">
        <f t="shared" si="75"/>
        <v>9133.2000000000007</v>
      </c>
      <c r="L666" s="51">
        <f t="shared" si="76"/>
        <v>9133.2000000000007</v>
      </c>
      <c r="M666" s="51">
        <f t="shared" si="77"/>
        <v>9133.2000000000007</v>
      </c>
      <c r="N666" s="51">
        <f t="shared" si="78"/>
        <v>0</v>
      </c>
    </row>
    <row r="667" spans="1:18" x14ac:dyDescent="0.25">
      <c r="A667" t="s">
        <v>501</v>
      </c>
      <c r="B667" t="s">
        <v>503</v>
      </c>
      <c r="C667" t="s">
        <v>24</v>
      </c>
      <c r="D667">
        <v>1</v>
      </c>
      <c r="E667">
        <v>1</v>
      </c>
      <c r="F667">
        <v>0</v>
      </c>
      <c r="G667">
        <v>0</v>
      </c>
      <c r="H667">
        <v>2</v>
      </c>
      <c r="I667" s="51">
        <v>1085.01</v>
      </c>
      <c r="J667" s="51">
        <f t="shared" si="79"/>
        <v>2170.02</v>
      </c>
      <c r="K667" s="51">
        <f t="shared" si="75"/>
        <v>1085.01</v>
      </c>
      <c r="L667" s="51">
        <f t="shared" si="76"/>
        <v>1085.01</v>
      </c>
      <c r="M667" s="51">
        <f t="shared" si="77"/>
        <v>0</v>
      </c>
      <c r="N667" s="51">
        <f t="shared" si="78"/>
        <v>0</v>
      </c>
    </row>
    <row r="668" spans="1:18" x14ac:dyDescent="0.25">
      <c r="A668" t="s">
        <v>501</v>
      </c>
      <c r="B668" t="s">
        <v>504</v>
      </c>
      <c r="C668" t="s">
        <v>24</v>
      </c>
      <c r="D668">
        <v>1</v>
      </c>
      <c r="E668">
        <v>1</v>
      </c>
      <c r="F668">
        <v>0</v>
      </c>
      <c r="G668">
        <v>0</v>
      </c>
      <c r="H668">
        <v>2</v>
      </c>
      <c r="I668" s="51">
        <v>7366</v>
      </c>
      <c r="J668" s="51">
        <f t="shared" si="79"/>
        <v>14732</v>
      </c>
      <c r="K668" s="51">
        <f t="shared" si="75"/>
        <v>7366</v>
      </c>
      <c r="L668" s="51">
        <f t="shared" si="76"/>
        <v>7366</v>
      </c>
      <c r="M668" s="51">
        <f t="shared" si="77"/>
        <v>0</v>
      </c>
      <c r="N668" s="51">
        <f t="shared" si="78"/>
        <v>0</v>
      </c>
      <c r="O668" s="53"/>
      <c r="P668" s="53"/>
      <c r="Q668" s="53"/>
      <c r="R668" s="53"/>
    </row>
    <row r="669" spans="1:18" x14ac:dyDescent="0.25">
      <c r="A669" t="s">
        <v>501</v>
      </c>
      <c r="B669" t="s">
        <v>505</v>
      </c>
      <c r="C669" t="s">
        <v>24</v>
      </c>
      <c r="D669">
        <v>2</v>
      </c>
      <c r="E669">
        <v>0</v>
      </c>
      <c r="F669">
        <v>0</v>
      </c>
      <c r="G669">
        <v>0</v>
      </c>
      <c r="H669">
        <v>2</v>
      </c>
      <c r="I669" s="51">
        <v>3474.2</v>
      </c>
      <c r="J669" s="51">
        <f t="shared" si="79"/>
        <v>6948.4</v>
      </c>
      <c r="K669" s="51">
        <f t="shared" si="75"/>
        <v>6948.4</v>
      </c>
      <c r="L669" s="51">
        <f t="shared" si="76"/>
        <v>0</v>
      </c>
      <c r="M669" s="51">
        <f t="shared" si="77"/>
        <v>0</v>
      </c>
      <c r="N669" s="51">
        <f t="shared" si="78"/>
        <v>0</v>
      </c>
    </row>
    <row r="670" spans="1:18" x14ac:dyDescent="0.25">
      <c r="A670" t="s">
        <v>501</v>
      </c>
      <c r="B670" t="s">
        <v>506</v>
      </c>
      <c r="C670" t="s">
        <v>24</v>
      </c>
      <c r="D670">
        <v>1</v>
      </c>
      <c r="E670">
        <v>0</v>
      </c>
      <c r="F670">
        <v>0</v>
      </c>
      <c r="G670">
        <v>0</v>
      </c>
      <c r="H670">
        <v>1</v>
      </c>
      <c r="I670" s="51">
        <v>37609.519999999997</v>
      </c>
      <c r="J670" s="51">
        <f t="shared" si="79"/>
        <v>37609.519999999997</v>
      </c>
      <c r="K670" s="51">
        <f t="shared" si="75"/>
        <v>37609.519999999997</v>
      </c>
      <c r="L670" s="51">
        <f t="shared" si="76"/>
        <v>0</v>
      </c>
      <c r="M670" s="51">
        <f t="shared" si="77"/>
        <v>0</v>
      </c>
      <c r="N670" s="51">
        <f t="shared" si="78"/>
        <v>0</v>
      </c>
    </row>
    <row r="671" spans="1:18" x14ac:dyDescent="0.25">
      <c r="A671" t="s">
        <v>501</v>
      </c>
      <c r="B671" t="s">
        <v>507</v>
      </c>
      <c r="C671" t="s">
        <v>24</v>
      </c>
      <c r="D671">
        <v>1</v>
      </c>
      <c r="E671">
        <v>0</v>
      </c>
      <c r="F671">
        <v>0</v>
      </c>
      <c r="G671">
        <v>0</v>
      </c>
      <c r="H671">
        <v>1</v>
      </c>
      <c r="I671" s="51">
        <v>12000</v>
      </c>
      <c r="J671" s="51">
        <f t="shared" si="79"/>
        <v>12000</v>
      </c>
      <c r="K671" s="51">
        <f t="shared" si="75"/>
        <v>12000</v>
      </c>
      <c r="L671" s="51">
        <f t="shared" si="76"/>
        <v>0</v>
      </c>
      <c r="M671" s="51">
        <f t="shared" si="77"/>
        <v>0</v>
      </c>
      <c r="N671" s="51">
        <f t="shared" si="78"/>
        <v>0</v>
      </c>
    </row>
    <row r="672" spans="1:18" x14ac:dyDescent="0.25">
      <c r="A672" t="s">
        <v>501</v>
      </c>
      <c r="B672" t="s">
        <v>508</v>
      </c>
      <c r="C672" t="s">
        <v>24</v>
      </c>
      <c r="D672">
        <v>1</v>
      </c>
      <c r="E672">
        <v>0</v>
      </c>
      <c r="F672">
        <v>0</v>
      </c>
      <c r="G672">
        <v>0</v>
      </c>
      <c r="H672">
        <v>1</v>
      </c>
      <c r="I672" s="51">
        <v>20000</v>
      </c>
      <c r="J672" s="51">
        <f t="shared" si="79"/>
        <v>20000</v>
      </c>
      <c r="K672" s="51">
        <f t="shared" si="75"/>
        <v>20000</v>
      </c>
      <c r="L672" s="51">
        <f t="shared" si="76"/>
        <v>0</v>
      </c>
      <c r="M672" s="51">
        <f t="shared" si="77"/>
        <v>0</v>
      </c>
      <c r="N672" s="51">
        <f t="shared" si="78"/>
        <v>0</v>
      </c>
    </row>
    <row r="673" spans="1:18" x14ac:dyDescent="0.25">
      <c r="A673" t="s">
        <v>501</v>
      </c>
      <c r="B673" t="s">
        <v>509</v>
      </c>
      <c r="C673" t="s">
        <v>24</v>
      </c>
      <c r="D673">
        <v>1</v>
      </c>
      <c r="E673">
        <v>0</v>
      </c>
      <c r="F673">
        <v>0</v>
      </c>
      <c r="G673">
        <v>0</v>
      </c>
      <c r="H673">
        <v>1</v>
      </c>
      <c r="I673" s="51">
        <v>1500</v>
      </c>
      <c r="J673" s="51">
        <f t="shared" si="79"/>
        <v>1500</v>
      </c>
      <c r="K673" s="51">
        <f t="shared" si="75"/>
        <v>1500</v>
      </c>
      <c r="L673" s="51">
        <f t="shared" si="76"/>
        <v>0</v>
      </c>
      <c r="M673" s="51">
        <f t="shared" si="77"/>
        <v>0</v>
      </c>
      <c r="N673" s="51">
        <f t="shared" si="78"/>
        <v>0</v>
      </c>
    </row>
    <row r="674" spans="1:18" x14ac:dyDescent="0.25">
      <c r="A674" s="59" t="s">
        <v>501</v>
      </c>
      <c r="B674" s="59" t="s">
        <v>510</v>
      </c>
      <c r="C674" s="59" t="s">
        <v>24</v>
      </c>
      <c r="D674" s="59">
        <v>1</v>
      </c>
      <c r="E674" s="59">
        <v>0</v>
      </c>
      <c r="F674" s="59">
        <v>0</v>
      </c>
      <c r="G674" s="59">
        <v>0</v>
      </c>
      <c r="H674" s="59">
        <v>1</v>
      </c>
      <c r="I674" s="60">
        <v>69420</v>
      </c>
      <c r="J674" s="60">
        <f t="shared" si="79"/>
        <v>69420</v>
      </c>
      <c r="K674" s="60">
        <f t="shared" si="75"/>
        <v>69420</v>
      </c>
      <c r="L674" s="60">
        <f t="shared" si="76"/>
        <v>0</v>
      </c>
      <c r="M674" s="60">
        <f t="shared" si="77"/>
        <v>0</v>
      </c>
      <c r="N674" s="60">
        <f t="shared" si="78"/>
        <v>0</v>
      </c>
      <c r="O674" s="61">
        <f>SUM(K666:K674)</f>
        <v>165062.13</v>
      </c>
      <c r="P674" s="61">
        <f t="shared" ref="P674:R674" si="82">SUM(L666:L674)</f>
        <v>17584.21</v>
      </c>
      <c r="Q674" s="61">
        <f t="shared" si="82"/>
        <v>9133.2000000000007</v>
      </c>
      <c r="R674" s="61">
        <f t="shared" si="82"/>
        <v>0</v>
      </c>
    </row>
    <row r="675" spans="1:18" x14ac:dyDescent="0.25">
      <c r="A675" t="s">
        <v>511</v>
      </c>
      <c r="B675" t="s">
        <v>512</v>
      </c>
      <c r="C675" t="s">
        <v>24</v>
      </c>
      <c r="D675">
        <v>100</v>
      </c>
      <c r="E675">
        <v>100</v>
      </c>
      <c r="F675">
        <v>100</v>
      </c>
      <c r="G675">
        <v>100</v>
      </c>
      <c r="H675">
        <v>400</v>
      </c>
      <c r="I675" s="51">
        <v>55.46</v>
      </c>
      <c r="J675" s="51">
        <f t="shared" si="79"/>
        <v>22184</v>
      </c>
      <c r="K675" s="51">
        <f t="shared" si="75"/>
        <v>5546</v>
      </c>
      <c r="L675" s="51">
        <f t="shared" si="76"/>
        <v>5546</v>
      </c>
      <c r="M675" s="51">
        <f t="shared" si="77"/>
        <v>5546</v>
      </c>
      <c r="N675" s="51">
        <f t="shared" si="78"/>
        <v>5546</v>
      </c>
    </row>
    <row r="676" spans="1:18" x14ac:dyDescent="0.25">
      <c r="A676" t="s">
        <v>511</v>
      </c>
      <c r="B676" t="s">
        <v>513</v>
      </c>
      <c r="C676" t="s">
        <v>24</v>
      </c>
      <c r="D676">
        <v>125</v>
      </c>
      <c r="E676">
        <v>125</v>
      </c>
      <c r="F676">
        <v>125</v>
      </c>
      <c r="G676">
        <v>125</v>
      </c>
      <c r="H676">
        <v>500</v>
      </c>
      <c r="I676" s="51">
        <v>76.7</v>
      </c>
      <c r="J676" s="51">
        <f t="shared" si="79"/>
        <v>38350</v>
      </c>
      <c r="K676" s="51">
        <f t="shared" si="75"/>
        <v>9587.5</v>
      </c>
      <c r="L676" s="51">
        <f t="shared" si="76"/>
        <v>9587.5</v>
      </c>
      <c r="M676" s="51">
        <f t="shared" si="77"/>
        <v>9587.5</v>
      </c>
      <c r="N676" s="51">
        <f t="shared" si="78"/>
        <v>9587.5</v>
      </c>
    </row>
    <row r="677" spans="1:18" x14ac:dyDescent="0.25">
      <c r="A677" t="s">
        <v>511</v>
      </c>
      <c r="B677" t="s">
        <v>514</v>
      </c>
      <c r="C677" t="s">
        <v>24</v>
      </c>
      <c r="D677">
        <v>75</v>
      </c>
      <c r="E677">
        <v>75</v>
      </c>
      <c r="F677">
        <v>75</v>
      </c>
      <c r="G677">
        <v>75</v>
      </c>
      <c r="H677">
        <v>300</v>
      </c>
      <c r="I677" s="51">
        <v>44.08</v>
      </c>
      <c r="J677" s="51">
        <f t="shared" si="79"/>
        <v>13224</v>
      </c>
      <c r="K677" s="51">
        <f t="shared" si="75"/>
        <v>3306</v>
      </c>
      <c r="L677" s="51">
        <f t="shared" si="76"/>
        <v>3306</v>
      </c>
      <c r="M677" s="51">
        <f t="shared" si="77"/>
        <v>3306</v>
      </c>
      <c r="N677" s="51">
        <f t="shared" si="78"/>
        <v>3306</v>
      </c>
    </row>
    <row r="678" spans="1:18" x14ac:dyDescent="0.25">
      <c r="A678" t="s">
        <v>511</v>
      </c>
      <c r="B678" t="s">
        <v>515</v>
      </c>
      <c r="C678" t="s">
        <v>24</v>
      </c>
      <c r="D678">
        <v>100</v>
      </c>
      <c r="E678">
        <v>100</v>
      </c>
      <c r="F678">
        <v>100</v>
      </c>
      <c r="G678">
        <v>100</v>
      </c>
      <c r="H678">
        <v>400</v>
      </c>
      <c r="I678" s="51">
        <v>68.44</v>
      </c>
      <c r="J678" s="51">
        <f t="shared" si="79"/>
        <v>27376</v>
      </c>
      <c r="K678" s="51">
        <f t="shared" si="75"/>
        <v>6844</v>
      </c>
      <c r="L678" s="51">
        <f t="shared" si="76"/>
        <v>6844</v>
      </c>
      <c r="M678" s="51">
        <f t="shared" si="77"/>
        <v>6844</v>
      </c>
      <c r="N678" s="51">
        <f t="shared" si="78"/>
        <v>6844</v>
      </c>
    </row>
    <row r="679" spans="1:18" x14ac:dyDescent="0.25">
      <c r="A679" t="s">
        <v>511</v>
      </c>
      <c r="B679" t="s">
        <v>516</v>
      </c>
      <c r="C679" t="s">
        <v>24</v>
      </c>
      <c r="D679">
        <v>12</v>
      </c>
      <c r="E679">
        <v>12</v>
      </c>
      <c r="F679">
        <v>12</v>
      </c>
      <c r="G679">
        <v>12</v>
      </c>
      <c r="H679">
        <v>48</v>
      </c>
      <c r="I679" s="51">
        <v>2238.8000000000002</v>
      </c>
      <c r="J679" s="51">
        <f t="shared" si="79"/>
        <v>107462.40000000001</v>
      </c>
      <c r="K679" s="51">
        <f t="shared" si="75"/>
        <v>26865.600000000002</v>
      </c>
      <c r="L679" s="51">
        <f t="shared" si="76"/>
        <v>26865.600000000002</v>
      </c>
      <c r="M679" s="51">
        <f t="shared" si="77"/>
        <v>26865.600000000002</v>
      </c>
      <c r="N679" s="51">
        <f t="shared" si="78"/>
        <v>26865.600000000002</v>
      </c>
    </row>
    <row r="680" spans="1:18" x14ac:dyDescent="0.25">
      <c r="A680" t="s">
        <v>511</v>
      </c>
      <c r="B680" t="s">
        <v>517</v>
      </c>
      <c r="C680" t="s">
        <v>24</v>
      </c>
      <c r="D680">
        <v>3</v>
      </c>
      <c r="E680">
        <v>3</v>
      </c>
      <c r="F680">
        <v>3</v>
      </c>
      <c r="G680">
        <v>1</v>
      </c>
      <c r="H680">
        <v>10</v>
      </c>
      <c r="I680" s="51">
        <v>141.6</v>
      </c>
      <c r="J680" s="51">
        <f t="shared" si="79"/>
        <v>1416</v>
      </c>
      <c r="K680" s="51">
        <f t="shared" si="75"/>
        <v>424.79999999999995</v>
      </c>
      <c r="L680" s="51">
        <f t="shared" si="76"/>
        <v>424.79999999999995</v>
      </c>
      <c r="M680" s="51">
        <f t="shared" si="77"/>
        <v>424.79999999999995</v>
      </c>
      <c r="N680" s="51">
        <f t="shared" si="78"/>
        <v>141.6</v>
      </c>
    </row>
    <row r="681" spans="1:18" x14ac:dyDescent="0.25">
      <c r="A681" t="s">
        <v>511</v>
      </c>
      <c r="B681" t="s">
        <v>518</v>
      </c>
      <c r="C681" t="s">
        <v>24</v>
      </c>
      <c r="D681">
        <v>12</v>
      </c>
      <c r="E681">
        <v>12</v>
      </c>
      <c r="F681">
        <v>12</v>
      </c>
      <c r="G681">
        <v>12</v>
      </c>
      <c r="H681">
        <v>48</v>
      </c>
      <c r="I681" s="51">
        <v>1947</v>
      </c>
      <c r="J681" s="51">
        <f t="shared" si="79"/>
        <v>93456</v>
      </c>
      <c r="K681" s="51">
        <f t="shared" si="75"/>
        <v>23364</v>
      </c>
      <c r="L681" s="51">
        <f t="shared" si="76"/>
        <v>23364</v>
      </c>
      <c r="M681" s="51">
        <f t="shared" si="77"/>
        <v>23364</v>
      </c>
      <c r="N681" s="51">
        <f t="shared" si="78"/>
        <v>23364</v>
      </c>
    </row>
    <row r="682" spans="1:18" x14ac:dyDescent="0.25">
      <c r="A682" t="s">
        <v>511</v>
      </c>
      <c r="B682" t="s">
        <v>519</v>
      </c>
      <c r="C682" t="s">
        <v>24</v>
      </c>
      <c r="D682">
        <v>6</v>
      </c>
      <c r="E682">
        <v>6</v>
      </c>
      <c r="F682">
        <v>6</v>
      </c>
      <c r="G682">
        <v>6</v>
      </c>
      <c r="H682">
        <v>24</v>
      </c>
      <c r="I682" s="51">
        <v>885</v>
      </c>
      <c r="J682" s="51">
        <f t="shared" si="79"/>
        <v>21240</v>
      </c>
      <c r="K682" s="51">
        <f t="shared" si="75"/>
        <v>5310</v>
      </c>
      <c r="L682" s="51">
        <f t="shared" si="76"/>
        <v>5310</v>
      </c>
      <c r="M682" s="51">
        <f t="shared" si="77"/>
        <v>5310</v>
      </c>
      <c r="N682" s="51">
        <f t="shared" si="78"/>
        <v>5310</v>
      </c>
    </row>
    <row r="683" spans="1:18" x14ac:dyDescent="0.25">
      <c r="A683" t="s">
        <v>511</v>
      </c>
      <c r="B683" t="s">
        <v>520</v>
      </c>
      <c r="C683" t="s">
        <v>24</v>
      </c>
      <c r="D683">
        <v>6</v>
      </c>
      <c r="E683">
        <v>6</v>
      </c>
      <c r="F683">
        <v>6</v>
      </c>
      <c r="G683">
        <v>6</v>
      </c>
      <c r="H683">
        <v>24</v>
      </c>
      <c r="I683" s="51">
        <v>63.8</v>
      </c>
      <c r="J683" s="51">
        <f t="shared" si="79"/>
        <v>1531.1999999999998</v>
      </c>
      <c r="K683" s="51">
        <f t="shared" si="75"/>
        <v>382.79999999999995</v>
      </c>
      <c r="L683" s="51">
        <f t="shared" si="76"/>
        <v>382.79999999999995</v>
      </c>
      <c r="M683" s="51">
        <f t="shared" si="77"/>
        <v>382.79999999999995</v>
      </c>
      <c r="N683" s="51">
        <f t="shared" si="78"/>
        <v>382.79999999999995</v>
      </c>
    </row>
    <row r="684" spans="1:18" x14ac:dyDescent="0.25">
      <c r="A684" t="s">
        <v>511</v>
      </c>
      <c r="B684" t="s">
        <v>521</v>
      </c>
      <c r="C684" t="s">
        <v>24</v>
      </c>
      <c r="D684">
        <v>6</v>
      </c>
      <c r="E684">
        <v>6</v>
      </c>
      <c r="F684">
        <v>6</v>
      </c>
      <c r="G684">
        <v>6</v>
      </c>
      <c r="H684">
        <v>24</v>
      </c>
      <c r="I684" s="51">
        <v>92.8</v>
      </c>
      <c r="J684" s="51">
        <f t="shared" si="79"/>
        <v>2227.1999999999998</v>
      </c>
      <c r="K684" s="51">
        <f t="shared" si="75"/>
        <v>556.79999999999995</v>
      </c>
      <c r="L684" s="51">
        <f t="shared" si="76"/>
        <v>556.79999999999995</v>
      </c>
      <c r="M684" s="51">
        <f t="shared" si="77"/>
        <v>556.79999999999995</v>
      </c>
      <c r="N684" s="51">
        <f t="shared" si="78"/>
        <v>556.79999999999995</v>
      </c>
    </row>
    <row r="685" spans="1:18" x14ac:dyDescent="0.25">
      <c r="A685" t="s">
        <v>511</v>
      </c>
      <c r="B685" t="s">
        <v>522</v>
      </c>
      <c r="C685" t="s">
        <v>24</v>
      </c>
      <c r="D685">
        <v>25</v>
      </c>
      <c r="E685">
        <v>25</v>
      </c>
      <c r="F685">
        <v>25</v>
      </c>
      <c r="G685">
        <v>25</v>
      </c>
      <c r="H685">
        <v>100</v>
      </c>
      <c r="I685" s="51">
        <v>58</v>
      </c>
      <c r="J685" s="51">
        <f t="shared" si="79"/>
        <v>5800</v>
      </c>
      <c r="K685" s="51">
        <f t="shared" si="75"/>
        <v>1450</v>
      </c>
      <c r="L685" s="51">
        <f t="shared" si="76"/>
        <v>1450</v>
      </c>
      <c r="M685" s="51">
        <f t="shared" si="77"/>
        <v>1450</v>
      </c>
      <c r="N685" s="51">
        <f t="shared" si="78"/>
        <v>1450</v>
      </c>
    </row>
    <row r="686" spans="1:18" x14ac:dyDescent="0.25">
      <c r="A686" t="s">
        <v>511</v>
      </c>
      <c r="B686" t="s">
        <v>523</v>
      </c>
      <c r="C686" t="s">
        <v>24</v>
      </c>
      <c r="D686">
        <v>75</v>
      </c>
      <c r="E686">
        <v>75</v>
      </c>
      <c r="F686">
        <v>75</v>
      </c>
      <c r="G686">
        <v>75</v>
      </c>
      <c r="H686">
        <v>300</v>
      </c>
      <c r="I686" s="51">
        <v>168.2</v>
      </c>
      <c r="J686" s="51">
        <f t="shared" si="79"/>
        <v>50460</v>
      </c>
      <c r="K686" s="51">
        <f t="shared" si="75"/>
        <v>12615</v>
      </c>
      <c r="L686" s="51">
        <f t="shared" si="76"/>
        <v>12615</v>
      </c>
      <c r="M686" s="51">
        <f t="shared" si="77"/>
        <v>12615</v>
      </c>
      <c r="N686" s="51">
        <f t="shared" si="78"/>
        <v>12615</v>
      </c>
    </row>
    <row r="687" spans="1:18" x14ac:dyDescent="0.25">
      <c r="A687" t="s">
        <v>511</v>
      </c>
      <c r="B687" t="s">
        <v>524</v>
      </c>
      <c r="C687" t="s">
        <v>24</v>
      </c>
      <c r="D687">
        <v>50</v>
      </c>
      <c r="E687">
        <v>50</v>
      </c>
      <c r="F687">
        <v>50</v>
      </c>
      <c r="G687">
        <v>50</v>
      </c>
      <c r="H687">
        <v>200</v>
      </c>
      <c r="I687" s="51">
        <v>75</v>
      </c>
      <c r="J687" s="51">
        <f t="shared" si="79"/>
        <v>15000</v>
      </c>
      <c r="K687" s="51">
        <f t="shared" si="75"/>
        <v>3750</v>
      </c>
      <c r="L687" s="51">
        <f t="shared" si="76"/>
        <v>3750</v>
      </c>
      <c r="M687" s="51">
        <f t="shared" si="77"/>
        <v>3750</v>
      </c>
      <c r="N687" s="51">
        <f t="shared" si="78"/>
        <v>3750</v>
      </c>
    </row>
    <row r="688" spans="1:18" x14ac:dyDescent="0.25">
      <c r="A688" t="s">
        <v>511</v>
      </c>
      <c r="B688" t="s">
        <v>525</v>
      </c>
      <c r="C688" t="s">
        <v>24</v>
      </c>
      <c r="D688">
        <v>3</v>
      </c>
      <c r="E688">
        <v>3</v>
      </c>
      <c r="F688">
        <v>3</v>
      </c>
      <c r="G688">
        <v>3</v>
      </c>
      <c r="H688">
        <v>12</v>
      </c>
      <c r="I688" s="51">
        <v>225</v>
      </c>
      <c r="J688" s="51">
        <f t="shared" si="79"/>
        <v>2700</v>
      </c>
      <c r="K688" s="51">
        <f t="shared" si="75"/>
        <v>675</v>
      </c>
      <c r="L688" s="51">
        <f t="shared" si="76"/>
        <v>675</v>
      </c>
      <c r="M688" s="51">
        <f t="shared" si="77"/>
        <v>675</v>
      </c>
      <c r="N688" s="51">
        <f t="shared" si="78"/>
        <v>675</v>
      </c>
    </row>
    <row r="689" spans="1:18" x14ac:dyDescent="0.25">
      <c r="A689" t="s">
        <v>511</v>
      </c>
      <c r="B689" t="s">
        <v>526</v>
      </c>
      <c r="C689" t="s">
        <v>24</v>
      </c>
      <c r="D689">
        <v>3</v>
      </c>
      <c r="E689">
        <v>3</v>
      </c>
      <c r="F689">
        <v>3</v>
      </c>
      <c r="G689">
        <v>1</v>
      </c>
      <c r="H689">
        <v>10</v>
      </c>
      <c r="I689" s="51">
        <v>275</v>
      </c>
      <c r="J689" s="51">
        <f t="shared" si="79"/>
        <v>2750</v>
      </c>
      <c r="K689" s="51">
        <f t="shared" si="75"/>
        <v>825</v>
      </c>
      <c r="L689" s="51">
        <f t="shared" si="76"/>
        <v>825</v>
      </c>
      <c r="M689" s="51">
        <f t="shared" si="77"/>
        <v>825</v>
      </c>
      <c r="N689" s="51">
        <f t="shared" si="78"/>
        <v>275</v>
      </c>
    </row>
    <row r="690" spans="1:18" x14ac:dyDescent="0.25">
      <c r="A690" t="s">
        <v>511</v>
      </c>
      <c r="B690" t="s">
        <v>527</v>
      </c>
      <c r="C690" t="s">
        <v>24</v>
      </c>
      <c r="D690">
        <v>3</v>
      </c>
      <c r="E690">
        <v>3</v>
      </c>
      <c r="F690">
        <v>3</v>
      </c>
      <c r="G690">
        <v>1</v>
      </c>
      <c r="H690">
        <v>10</v>
      </c>
      <c r="I690" s="51">
        <v>150</v>
      </c>
      <c r="J690" s="51">
        <f t="shared" si="79"/>
        <v>1500</v>
      </c>
      <c r="K690" s="51">
        <f t="shared" si="75"/>
        <v>450</v>
      </c>
      <c r="L690" s="51">
        <f t="shared" si="76"/>
        <v>450</v>
      </c>
      <c r="M690" s="51">
        <f t="shared" si="77"/>
        <v>450</v>
      </c>
      <c r="N690" s="51">
        <f t="shared" si="78"/>
        <v>150</v>
      </c>
    </row>
    <row r="691" spans="1:18" x14ac:dyDescent="0.25">
      <c r="A691" t="s">
        <v>511</v>
      </c>
      <c r="B691" t="s">
        <v>528</v>
      </c>
      <c r="C691" t="s">
        <v>24</v>
      </c>
      <c r="D691">
        <v>13</v>
      </c>
      <c r="E691">
        <v>13</v>
      </c>
      <c r="F691">
        <v>13</v>
      </c>
      <c r="G691">
        <v>11</v>
      </c>
      <c r="H691">
        <v>50</v>
      </c>
      <c r="I691" s="51">
        <v>300</v>
      </c>
      <c r="J691" s="51">
        <f t="shared" si="79"/>
        <v>15000</v>
      </c>
      <c r="K691" s="51">
        <f t="shared" si="75"/>
        <v>3900</v>
      </c>
      <c r="L691" s="51">
        <f t="shared" si="76"/>
        <v>3900</v>
      </c>
      <c r="M691" s="51">
        <f t="shared" si="77"/>
        <v>3900</v>
      </c>
      <c r="N691" s="51">
        <f t="shared" si="78"/>
        <v>3300</v>
      </c>
    </row>
    <row r="692" spans="1:18" x14ac:dyDescent="0.25">
      <c r="A692" t="s">
        <v>511</v>
      </c>
      <c r="B692" t="s">
        <v>529</v>
      </c>
      <c r="C692" t="s">
        <v>24</v>
      </c>
      <c r="D692">
        <v>13</v>
      </c>
      <c r="E692">
        <v>13</v>
      </c>
      <c r="F692">
        <v>13</v>
      </c>
      <c r="G692">
        <v>11</v>
      </c>
      <c r="H692">
        <v>50</v>
      </c>
      <c r="I692" s="51">
        <v>300</v>
      </c>
      <c r="J692" s="51">
        <f t="shared" si="79"/>
        <v>15000</v>
      </c>
      <c r="K692" s="51">
        <f t="shared" si="75"/>
        <v>3900</v>
      </c>
      <c r="L692" s="51">
        <f t="shared" si="76"/>
        <v>3900</v>
      </c>
      <c r="M692" s="51">
        <f t="shared" si="77"/>
        <v>3900</v>
      </c>
      <c r="N692" s="51">
        <f t="shared" si="78"/>
        <v>3300</v>
      </c>
    </row>
    <row r="693" spans="1:18" x14ac:dyDescent="0.25">
      <c r="A693" t="s">
        <v>511</v>
      </c>
      <c r="B693" t="s">
        <v>530</v>
      </c>
      <c r="C693" t="s">
        <v>24</v>
      </c>
      <c r="D693">
        <v>13</v>
      </c>
      <c r="E693">
        <v>13</v>
      </c>
      <c r="F693">
        <v>13</v>
      </c>
      <c r="G693">
        <v>11</v>
      </c>
      <c r="H693">
        <v>50</v>
      </c>
      <c r="I693" s="51">
        <v>530</v>
      </c>
      <c r="J693" s="51">
        <f t="shared" si="79"/>
        <v>26500</v>
      </c>
      <c r="K693" s="51">
        <f t="shared" si="75"/>
        <v>6890</v>
      </c>
      <c r="L693" s="51">
        <f t="shared" si="76"/>
        <v>6890</v>
      </c>
      <c r="M693" s="51">
        <f t="shared" si="77"/>
        <v>6890</v>
      </c>
      <c r="N693" s="51">
        <f t="shared" si="78"/>
        <v>5830</v>
      </c>
    </row>
    <row r="694" spans="1:18" x14ac:dyDescent="0.25">
      <c r="A694" t="s">
        <v>511</v>
      </c>
      <c r="B694" t="s">
        <v>531</v>
      </c>
      <c r="C694" t="s">
        <v>24</v>
      </c>
      <c r="D694">
        <v>3</v>
      </c>
      <c r="E694">
        <v>3</v>
      </c>
      <c r="F694">
        <v>3</v>
      </c>
      <c r="G694">
        <v>3</v>
      </c>
      <c r="H694">
        <v>12</v>
      </c>
      <c r="I694" s="51">
        <v>450</v>
      </c>
      <c r="J694" s="51">
        <f t="shared" si="79"/>
        <v>5400</v>
      </c>
      <c r="K694" s="51">
        <f t="shared" si="75"/>
        <v>1350</v>
      </c>
      <c r="L694" s="51">
        <f t="shared" si="76"/>
        <v>1350</v>
      </c>
      <c r="M694" s="51">
        <f t="shared" si="77"/>
        <v>1350</v>
      </c>
      <c r="N694" s="51">
        <f t="shared" si="78"/>
        <v>1350</v>
      </c>
      <c r="O694" s="53"/>
      <c r="P694" s="53"/>
      <c r="Q694" s="53"/>
      <c r="R694" s="53"/>
    </row>
    <row r="695" spans="1:18" x14ac:dyDescent="0.25">
      <c r="A695" t="s">
        <v>511</v>
      </c>
      <c r="B695" t="s">
        <v>532</v>
      </c>
      <c r="C695" t="s">
        <v>24</v>
      </c>
      <c r="D695">
        <v>2</v>
      </c>
      <c r="E695">
        <v>2</v>
      </c>
      <c r="F695">
        <v>2</v>
      </c>
      <c r="G695">
        <v>0</v>
      </c>
      <c r="H695">
        <v>6</v>
      </c>
      <c r="I695" s="51">
        <v>1050</v>
      </c>
      <c r="J695" s="51">
        <f t="shared" si="79"/>
        <v>6300</v>
      </c>
      <c r="K695" s="51">
        <f t="shared" si="75"/>
        <v>2100</v>
      </c>
      <c r="L695" s="51">
        <f t="shared" si="76"/>
        <v>2100</v>
      </c>
      <c r="M695" s="51">
        <f t="shared" si="77"/>
        <v>2100</v>
      </c>
      <c r="N695" s="51">
        <f t="shared" si="78"/>
        <v>0</v>
      </c>
    </row>
    <row r="696" spans="1:18" x14ac:dyDescent="0.25">
      <c r="A696" t="s">
        <v>511</v>
      </c>
      <c r="B696" t="s">
        <v>533</v>
      </c>
      <c r="C696" t="s">
        <v>24</v>
      </c>
      <c r="D696">
        <v>13</v>
      </c>
      <c r="E696">
        <v>13</v>
      </c>
      <c r="F696">
        <v>13</v>
      </c>
      <c r="G696">
        <v>11</v>
      </c>
      <c r="H696">
        <v>50</v>
      </c>
      <c r="I696" s="51">
        <v>90</v>
      </c>
      <c r="J696" s="51">
        <f t="shared" si="79"/>
        <v>4500</v>
      </c>
      <c r="K696" s="51">
        <f t="shared" si="75"/>
        <v>1170</v>
      </c>
      <c r="L696" s="51">
        <f t="shared" si="76"/>
        <v>1170</v>
      </c>
      <c r="M696" s="51">
        <f t="shared" si="77"/>
        <v>1170</v>
      </c>
      <c r="N696" s="51">
        <f t="shared" si="78"/>
        <v>990</v>
      </c>
    </row>
    <row r="697" spans="1:18" x14ac:dyDescent="0.25">
      <c r="A697" t="s">
        <v>511</v>
      </c>
      <c r="B697" t="s">
        <v>534</v>
      </c>
      <c r="C697" t="s">
        <v>24</v>
      </c>
      <c r="D697">
        <v>1</v>
      </c>
      <c r="E697">
        <v>1</v>
      </c>
      <c r="F697">
        <v>1</v>
      </c>
      <c r="G697">
        <v>0</v>
      </c>
      <c r="H697">
        <v>3</v>
      </c>
      <c r="I697" s="51">
        <v>1400</v>
      </c>
      <c r="J697" s="51">
        <f t="shared" si="79"/>
        <v>4200</v>
      </c>
      <c r="K697" s="51">
        <f t="shared" si="75"/>
        <v>1400</v>
      </c>
      <c r="L697" s="51">
        <f t="shared" si="76"/>
        <v>1400</v>
      </c>
      <c r="M697" s="51">
        <f t="shared" si="77"/>
        <v>1400</v>
      </c>
      <c r="N697" s="51">
        <f t="shared" si="78"/>
        <v>0</v>
      </c>
    </row>
    <row r="698" spans="1:18" x14ac:dyDescent="0.25">
      <c r="A698" t="s">
        <v>511</v>
      </c>
      <c r="B698" t="s">
        <v>535</v>
      </c>
      <c r="C698" t="s">
        <v>24</v>
      </c>
      <c r="D698">
        <v>2</v>
      </c>
      <c r="E698">
        <v>2</v>
      </c>
      <c r="F698">
        <v>2</v>
      </c>
      <c r="G698">
        <v>0</v>
      </c>
      <c r="H698">
        <v>6</v>
      </c>
      <c r="I698" s="51">
        <v>380</v>
      </c>
      <c r="J698" s="51">
        <f t="shared" si="79"/>
        <v>2280</v>
      </c>
      <c r="K698" s="51">
        <f t="shared" si="75"/>
        <v>760</v>
      </c>
      <c r="L698" s="51">
        <f t="shared" si="76"/>
        <v>760</v>
      </c>
      <c r="M698" s="51">
        <f t="shared" si="77"/>
        <v>760</v>
      </c>
      <c r="N698" s="51">
        <f t="shared" si="78"/>
        <v>0</v>
      </c>
    </row>
    <row r="699" spans="1:18" x14ac:dyDescent="0.25">
      <c r="A699" t="s">
        <v>511</v>
      </c>
      <c r="B699" t="s">
        <v>536</v>
      </c>
      <c r="D699">
        <v>225</v>
      </c>
      <c r="E699">
        <v>225</v>
      </c>
      <c r="F699">
        <v>225</v>
      </c>
      <c r="G699">
        <v>225</v>
      </c>
      <c r="H699">
        <v>900</v>
      </c>
      <c r="I699" s="51">
        <v>93.56</v>
      </c>
      <c r="J699" s="51">
        <f t="shared" si="79"/>
        <v>84204</v>
      </c>
      <c r="K699" s="51">
        <f t="shared" si="75"/>
        <v>21051</v>
      </c>
      <c r="L699" s="51">
        <f t="shared" si="76"/>
        <v>21051</v>
      </c>
      <c r="M699" s="51">
        <f t="shared" si="77"/>
        <v>21051</v>
      </c>
      <c r="N699" s="51">
        <f t="shared" si="78"/>
        <v>21051</v>
      </c>
    </row>
    <row r="700" spans="1:18" x14ac:dyDescent="0.25">
      <c r="A700" s="59" t="s">
        <v>511</v>
      </c>
      <c r="B700" s="59" t="s">
        <v>537</v>
      </c>
      <c r="C700" s="59"/>
      <c r="D700" s="59">
        <v>742</v>
      </c>
      <c r="E700" s="59">
        <v>742</v>
      </c>
      <c r="F700" s="59">
        <v>742</v>
      </c>
      <c r="G700" s="59">
        <v>740</v>
      </c>
      <c r="H700" s="59">
        <v>2966</v>
      </c>
      <c r="I700" s="60">
        <v>29.5</v>
      </c>
      <c r="J700" s="60">
        <f t="shared" si="79"/>
        <v>87497</v>
      </c>
      <c r="K700" s="60">
        <f t="shared" si="75"/>
        <v>21889</v>
      </c>
      <c r="L700" s="60">
        <f t="shared" si="76"/>
        <v>21889</v>
      </c>
      <c r="M700" s="60">
        <f t="shared" si="77"/>
        <v>21889</v>
      </c>
      <c r="N700" s="60">
        <f t="shared" si="78"/>
        <v>21830</v>
      </c>
      <c r="O700" s="61">
        <f>SUM(K675:K700)</f>
        <v>166362.5</v>
      </c>
      <c r="P700" s="61">
        <f t="shared" ref="P700:R700" si="83">SUM(L675:L700)</f>
        <v>166362.5</v>
      </c>
      <c r="Q700" s="61">
        <f t="shared" si="83"/>
        <v>166362.5</v>
      </c>
      <c r="R700" s="61">
        <f t="shared" si="83"/>
        <v>158470.30000000002</v>
      </c>
    </row>
    <row r="701" spans="1:18" x14ac:dyDescent="0.25">
      <c r="A701" t="s">
        <v>47</v>
      </c>
      <c r="B701" t="s">
        <v>49</v>
      </c>
      <c r="C701" t="s">
        <v>24</v>
      </c>
      <c r="D701">
        <v>6</v>
      </c>
      <c r="E701">
        <v>6</v>
      </c>
      <c r="F701">
        <v>6</v>
      </c>
      <c r="G701">
        <v>6</v>
      </c>
      <c r="H701">
        <v>24</v>
      </c>
      <c r="I701" s="51">
        <v>1856</v>
      </c>
      <c r="J701" s="51">
        <f t="shared" si="79"/>
        <v>44544</v>
      </c>
      <c r="K701" s="51">
        <f t="shared" si="75"/>
        <v>11136</v>
      </c>
      <c r="L701" s="51">
        <f t="shared" si="76"/>
        <v>11136</v>
      </c>
      <c r="M701" s="51">
        <f t="shared" si="77"/>
        <v>11136</v>
      </c>
      <c r="N701" s="51">
        <f t="shared" si="78"/>
        <v>11136</v>
      </c>
    </row>
    <row r="702" spans="1:18" x14ac:dyDescent="0.25">
      <c r="A702" t="s">
        <v>47</v>
      </c>
      <c r="B702" t="s">
        <v>51</v>
      </c>
      <c r="C702" t="s">
        <v>24</v>
      </c>
      <c r="D702">
        <v>6</v>
      </c>
      <c r="E702">
        <v>6</v>
      </c>
      <c r="F702">
        <v>6</v>
      </c>
      <c r="G702">
        <v>6</v>
      </c>
      <c r="H702">
        <v>24</v>
      </c>
      <c r="I702" s="51">
        <v>685.35</v>
      </c>
      <c r="J702" s="51">
        <f t="shared" si="79"/>
        <v>16448.400000000001</v>
      </c>
      <c r="K702" s="51">
        <f t="shared" si="75"/>
        <v>4112.1000000000004</v>
      </c>
      <c r="L702" s="51">
        <f t="shared" si="76"/>
        <v>4112.1000000000004</v>
      </c>
      <c r="M702" s="51">
        <f t="shared" si="77"/>
        <v>4112.1000000000004</v>
      </c>
      <c r="N702" s="51">
        <f t="shared" si="78"/>
        <v>4112.1000000000004</v>
      </c>
    </row>
    <row r="703" spans="1:18" x14ac:dyDescent="0.25">
      <c r="A703" t="s">
        <v>47</v>
      </c>
      <c r="B703" t="s">
        <v>53</v>
      </c>
      <c r="C703" t="s">
        <v>24</v>
      </c>
      <c r="D703">
        <v>6</v>
      </c>
      <c r="E703">
        <v>6</v>
      </c>
      <c r="F703">
        <v>6</v>
      </c>
      <c r="G703">
        <v>4</v>
      </c>
      <c r="H703">
        <v>22</v>
      </c>
      <c r="I703" s="51">
        <v>2500</v>
      </c>
      <c r="J703" s="51">
        <f t="shared" si="79"/>
        <v>55000</v>
      </c>
      <c r="K703" s="51">
        <f t="shared" si="75"/>
        <v>15000</v>
      </c>
      <c r="L703" s="51">
        <f t="shared" si="76"/>
        <v>15000</v>
      </c>
      <c r="M703" s="51">
        <f t="shared" si="77"/>
        <v>15000</v>
      </c>
      <c r="N703" s="51">
        <f t="shared" si="78"/>
        <v>10000</v>
      </c>
    </row>
    <row r="704" spans="1:18" x14ac:dyDescent="0.25">
      <c r="A704" t="s">
        <v>47</v>
      </c>
      <c r="B704" t="s">
        <v>55</v>
      </c>
      <c r="C704" t="s">
        <v>24</v>
      </c>
      <c r="D704">
        <v>18</v>
      </c>
      <c r="E704">
        <v>18</v>
      </c>
      <c r="F704">
        <v>18</v>
      </c>
      <c r="G704">
        <v>16</v>
      </c>
      <c r="H704">
        <v>70</v>
      </c>
      <c r="I704" s="51">
        <v>383.5</v>
      </c>
      <c r="J704" s="51">
        <f t="shared" si="79"/>
        <v>26845</v>
      </c>
      <c r="K704" s="51">
        <f t="shared" si="75"/>
        <v>6903</v>
      </c>
      <c r="L704" s="51">
        <f t="shared" si="76"/>
        <v>6903</v>
      </c>
      <c r="M704" s="51">
        <f t="shared" si="77"/>
        <v>6903</v>
      </c>
      <c r="N704" s="51">
        <f t="shared" si="78"/>
        <v>6136</v>
      </c>
      <c r="O704" s="53"/>
      <c r="P704" s="53"/>
      <c r="Q704" s="53"/>
      <c r="R704" s="53"/>
    </row>
    <row r="705" spans="1:18" x14ac:dyDescent="0.25">
      <c r="A705" t="s">
        <v>47</v>
      </c>
      <c r="B705" t="s">
        <v>57</v>
      </c>
      <c r="C705" t="s">
        <v>24</v>
      </c>
      <c r="D705">
        <v>3</v>
      </c>
      <c r="E705">
        <v>3</v>
      </c>
      <c r="F705">
        <v>3</v>
      </c>
      <c r="G705">
        <v>3</v>
      </c>
      <c r="H705">
        <v>12</v>
      </c>
      <c r="I705" s="51">
        <v>400.2</v>
      </c>
      <c r="J705" s="51">
        <f t="shared" si="79"/>
        <v>4802.3999999999996</v>
      </c>
      <c r="K705" s="51">
        <f t="shared" si="75"/>
        <v>1200.5999999999999</v>
      </c>
      <c r="L705" s="51">
        <f t="shared" si="76"/>
        <v>1200.5999999999999</v>
      </c>
      <c r="M705" s="51">
        <f t="shared" si="77"/>
        <v>1200.5999999999999</v>
      </c>
      <c r="N705" s="51">
        <f t="shared" si="78"/>
        <v>1200.5999999999999</v>
      </c>
      <c r="O705" s="53"/>
      <c r="P705" s="53"/>
      <c r="Q705" s="53"/>
      <c r="R705" s="53"/>
    </row>
    <row r="706" spans="1:18" x14ac:dyDescent="0.25">
      <c r="A706" t="s">
        <v>47</v>
      </c>
      <c r="B706" t="s">
        <v>58</v>
      </c>
      <c r="C706" t="s">
        <v>24</v>
      </c>
      <c r="D706">
        <v>1283</v>
      </c>
      <c r="E706">
        <v>1283</v>
      </c>
      <c r="F706">
        <v>1283</v>
      </c>
      <c r="G706">
        <v>1281</v>
      </c>
      <c r="H706">
        <v>5130</v>
      </c>
      <c r="I706" s="51">
        <v>1750</v>
      </c>
      <c r="J706" s="51">
        <f t="shared" si="79"/>
        <v>8977500</v>
      </c>
      <c r="K706" s="51">
        <f t="shared" si="75"/>
        <v>2245250</v>
      </c>
      <c r="L706" s="51">
        <f t="shared" si="76"/>
        <v>2245250</v>
      </c>
      <c r="M706" s="51">
        <f t="shared" si="77"/>
        <v>2245250</v>
      </c>
      <c r="N706" s="51">
        <f t="shared" si="78"/>
        <v>2241750</v>
      </c>
    </row>
    <row r="707" spans="1:18" x14ac:dyDescent="0.25">
      <c r="A707" t="s">
        <v>47</v>
      </c>
      <c r="B707" t="s">
        <v>59</v>
      </c>
      <c r="C707" t="s">
        <v>24</v>
      </c>
      <c r="D707">
        <v>518</v>
      </c>
      <c r="E707">
        <v>518</v>
      </c>
      <c r="F707">
        <v>518</v>
      </c>
      <c r="G707">
        <v>517</v>
      </c>
      <c r="H707">
        <v>2071</v>
      </c>
      <c r="I707" s="51">
        <v>442.5</v>
      </c>
      <c r="J707" s="51">
        <f t="shared" si="79"/>
        <v>916417.5</v>
      </c>
      <c r="K707" s="51">
        <f t="shared" si="75"/>
        <v>229215</v>
      </c>
      <c r="L707" s="51">
        <f t="shared" si="76"/>
        <v>229215</v>
      </c>
      <c r="M707" s="51">
        <f t="shared" si="77"/>
        <v>229215</v>
      </c>
      <c r="N707" s="51">
        <f t="shared" si="78"/>
        <v>228772.5</v>
      </c>
    </row>
    <row r="708" spans="1:18" x14ac:dyDescent="0.25">
      <c r="A708" t="s">
        <v>47</v>
      </c>
      <c r="B708" t="s">
        <v>61</v>
      </c>
      <c r="C708" t="s">
        <v>24</v>
      </c>
      <c r="D708">
        <v>33</v>
      </c>
      <c r="E708">
        <v>33</v>
      </c>
      <c r="F708">
        <v>33</v>
      </c>
      <c r="G708">
        <v>31</v>
      </c>
      <c r="H708">
        <v>130</v>
      </c>
      <c r="I708" s="51">
        <v>425</v>
      </c>
      <c r="J708" s="51">
        <f t="shared" si="79"/>
        <v>55250</v>
      </c>
      <c r="K708" s="51">
        <f t="shared" si="75"/>
        <v>14025</v>
      </c>
      <c r="L708" s="51">
        <f t="shared" si="76"/>
        <v>14025</v>
      </c>
      <c r="M708" s="51">
        <f t="shared" si="77"/>
        <v>14025</v>
      </c>
      <c r="N708" s="51">
        <f t="shared" si="78"/>
        <v>13175</v>
      </c>
    </row>
    <row r="709" spans="1:18" x14ac:dyDescent="0.25">
      <c r="A709" t="s">
        <v>47</v>
      </c>
      <c r="B709" t="s">
        <v>63</v>
      </c>
      <c r="C709" t="s">
        <v>24</v>
      </c>
      <c r="D709">
        <v>2</v>
      </c>
      <c r="E709">
        <v>2</v>
      </c>
      <c r="F709">
        <v>2</v>
      </c>
      <c r="G709">
        <v>2</v>
      </c>
      <c r="H709">
        <v>8</v>
      </c>
      <c r="I709" s="51">
        <v>15</v>
      </c>
      <c r="J709" s="51">
        <f t="shared" si="79"/>
        <v>120</v>
      </c>
      <c r="K709" s="51">
        <f t="shared" si="75"/>
        <v>30</v>
      </c>
      <c r="L709" s="51">
        <f t="shared" si="76"/>
        <v>30</v>
      </c>
      <c r="M709" s="51">
        <f t="shared" si="77"/>
        <v>30</v>
      </c>
      <c r="N709" s="51">
        <f t="shared" si="78"/>
        <v>30</v>
      </c>
    </row>
    <row r="710" spans="1:18" x14ac:dyDescent="0.25">
      <c r="A710" s="59" t="s">
        <v>47</v>
      </c>
      <c r="B710" s="59" t="s">
        <v>65</v>
      </c>
      <c r="C710" s="59" t="s">
        <v>24</v>
      </c>
      <c r="D710" s="59">
        <v>6</v>
      </c>
      <c r="E710" s="59">
        <v>6</v>
      </c>
      <c r="F710" s="59">
        <v>6</v>
      </c>
      <c r="G710" s="59">
        <v>6</v>
      </c>
      <c r="H710" s="59">
        <v>24</v>
      </c>
      <c r="I710" s="60">
        <v>116</v>
      </c>
      <c r="J710" s="60">
        <f t="shared" si="79"/>
        <v>2784</v>
      </c>
      <c r="K710" s="60">
        <f t="shared" ref="K710:K774" si="84">D710*I710</f>
        <v>696</v>
      </c>
      <c r="L710" s="60">
        <f t="shared" ref="L710:L774" si="85">I710*E710</f>
        <v>696</v>
      </c>
      <c r="M710" s="60">
        <f t="shared" ref="M710:M774" si="86">I710*F710</f>
        <v>696</v>
      </c>
      <c r="N710" s="60">
        <f t="shared" ref="N710:N774" si="87">I710*G710</f>
        <v>696</v>
      </c>
      <c r="O710" s="61">
        <f>SUM(K701:K710)</f>
        <v>2527567.7000000002</v>
      </c>
      <c r="P710" s="61">
        <f t="shared" ref="P710:R710" si="88">SUM(L701:L710)</f>
        <v>2527567.7000000002</v>
      </c>
      <c r="Q710" s="61">
        <f t="shared" si="88"/>
        <v>2527567.7000000002</v>
      </c>
      <c r="R710" s="61">
        <f t="shared" si="88"/>
        <v>2517008.2000000002</v>
      </c>
    </row>
    <row r="711" spans="1:18" x14ac:dyDescent="0.25">
      <c r="A711" s="59" t="s">
        <v>538</v>
      </c>
      <c r="B711" s="59" t="s">
        <v>539</v>
      </c>
      <c r="C711" s="59" t="s">
        <v>24</v>
      </c>
      <c r="D711" s="59">
        <v>0</v>
      </c>
      <c r="E711" s="59">
        <v>0</v>
      </c>
      <c r="F711" s="59">
        <v>2000</v>
      </c>
      <c r="G711" s="59">
        <v>0</v>
      </c>
      <c r="H711" s="59">
        <v>2000</v>
      </c>
      <c r="I711" s="60">
        <v>431</v>
      </c>
      <c r="J711" s="60">
        <f t="shared" ref="J711:J775" si="89">I711*H711</f>
        <v>862000</v>
      </c>
      <c r="K711" s="60">
        <f t="shared" si="84"/>
        <v>0</v>
      </c>
      <c r="L711" s="60">
        <f t="shared" si="85"/>
        <v>0</v>
      </c>
      <c r="M711" s="60">
        <f t="shared" si="86"/>
        <v>862000</v>
      </c>
      <c r="N711" s="60">
        <f t="shared" si="87"/>
        <v>0</v>
      </c>
      <c r="O711" s="61">
        <f>K711</f>
        <v>0</v>
      </c>
      <c r="P711" s="61">
        <f t="shared" ref="P711:R711" si="90">L711</f>
        <v>0</v>
      </c>
      <c r="Q711" s="61">
        <f t="shared" si="90"/>
        <v>862000</v>
      </c>
      <c r="R711" s="61">
        <f t="shared" si="90"/>
        <v>0</v>
      </c>
    </row>
    <row r="712" spans="1:18" x14ac:dyDescent="0.25">
      <c r="A712" t="s">
        <v>293</v>
      </c>
      <c r="B712" t="s">
        <v>295</v>
      </c>
      <c r="C712" t="s">
        <v>244</v>
      </c>
      <c r="D712">
        <v>24</v>
      </c>
      <c r="E712">
        <v>24</v>
      </c>
      <c r="F712">
        <v>24</v>
      </c>
      <c r="G712">
        <v>22</v>
      </c>
      <c r="H712">
        <v>94</v>
      </c>
      <c r="I712" s="51">
        <v>2979.5</v>
      </c>
      <c r="J712" s="51">
        <f t="shared" si="89"/>
        <v>280073</v>
      </c>
      <c r="K712" s="51">
        <f t="shared" si="84"/>
        <v>71508</v>
      </c>
      <c r="L712" s="51">
        <f t="shared" si="85"/>
        <v>71508</v>
      </c>
      <c r="M712" s="51">
        <f t="shared" si="86"/>
        <v>71508</v>
      </c>
      <c r="N712" s="51">
        <f t="shared" si="87"/>
        <v>65549</v>
      </c>
    </row>
    <row r="713" spans="1:18" x14ac:dyDescent="0.25">
      <c r="A713" t="s">
        <v>293</v>
      </c>
      <c r="B713" t="s">
        <v>297</v>
      </c>
      <c r="C713" t="s">
        <v>24</v>
      </c>
      <c r="D713">
        <v>1307</v>
      </c>
      <c r="E713">
        <v>1307</v>
      </c>
      <c r="F713">
        <v>1307</v>
      </c>
      <c r="G713">
        <v>1306</v>
      </c>
      <c r="H713">
        <v>5227</v>
      </c>
      <c r="I713" s="51">
        <v>6.49</v>
      </c>
      <c r="J713" s="51">
        <f t="shared" si="89"/>
        <v>33923.230000000003</v>
      </c>
      <c r="K713" s="51">
        <f t="shared" si="84"/>
        <v>8482.43</v>
      </c>
      <c r="L713" s="51">
        <f t="shared" si="85"/>
        <v>8482.43</v>
      </c>
      <c r="M713" s="51">
        <f t="shared" si="86"/>
        <v>8482.43</v>
      </c>
      <c r="N713" s="51">
        <f t="shared" si="87"/>
        <v>8475.94</v>
      </c>
    </row>
    <row r="714" spans="1:18" x14ac:dyDescent="0.25">
      <c r="A714" t="s">
        <v>293</v>
      </c>
      <c r="B714" t="s">
        <v>299</v>
      </c>
      <c r="C714" t="s">
        <v>24</v>
      </c>
      <c r="D714">
        <v>7</v>
      </c>
      <c r="E714">
        <v>7</v>
      </c>
      <c r="F714">
        <v>7</v>
      </c>
      <c r="G714">
        <v>5</v>
      </c>
      <c r="H714">
        <v>26</v>
      </c>
      <c r="I714" s="51">
        <v>7.2</v>
      </c>
      <c r="J714" s="51">
        <f t="shared" si="89"/>
        <v>187.20000000000002</v>
      </c>
      <c r="K714" s="51">
        <f t="shared" si="84"/>
        <v>50.4</v>
      </c>
      <c r="L714" s="51">
        <f t="shared" si="85"/>
        <v>50.4</v>
      </c>
      <c r="M714" s="51">
        <f t="shared" si="86"/>
        <v>50.4</v>
      </c>
      <c r="N714" s="51">
        <f t="shared" si="87"/>
        <v>36</v>
      </c>
    </row>
    <row r="715" spans="1:18" x14ac:dyDescent="0.25">
      <c r="A715" t="s">
        <v>293</v>
      </c>
      <c r="B715" t="s">
        <v>301</v>
      </c>
      <c r="C715" t="s">
        <v>24</v>
      </c>
      <c r="D715">
        <v>5</v>
      </c>
      <c r="E715">
        <v>5</v>
      </c>
      <c r="F715">
        <v>5</v>
      </c>
      <c r="G715">
        <v>5</v>
      </c>
      <c r="H715">
        <v>20</v>
      </c>
      <c r="I715" s="51">
        <v>290</v>
      </c>
      <c r="J715" s="51">
        <f t="shared" si="89"/>
        <v>5800</v>
      </c>
      <c r="K715" s="51">
        <f t="shared" si="84"/>
        <v>1450</v>
      </c>
      <c r="L715" s="51">
        <f t="shared" si="85"/>
        <v>1450</v>
      </c>
      <c r="M715" s="51">
        <f t="shared" si="86"/>
        <v>1450</v>
      </c>
      <c r="N715" s="51">
        <f t="shared" si="87"/>
        <v>1450</v>
      </c>
    </row>
    <row r="716" spans="1:18" x14ac:dyDescent="0.25">
      <c r="A716" t="s">
        <v>293</v>
      </c>
      <c r="B716" t="s">
        <v>302</v>
      </c>
      <c r="C716" t="s">
        <v>24</v>
      </c>
      <c r="D716">
        <v>20</v>
      </c>
      <c r="E716">
        <v>20</v>
      </c>
      <c r="F716">
        <v>20</v>
      </c>
      <c r="G716">
        <v>20</v>
      </c>
      <c r="H716">
        <v>80</v>
      </c>
      <c r="I716" s="51">
        <v>293.82</v>
      </c>
      <c r="J716" s="51">
        <f t="shared" si="89"/>
        <v>23505.599999999999</v>
      </c>
      <c r="K716" s="51">
        <f t="shared" si="84"/>
        <v>5876.4</v>
      </c>
      <c r="L716" s="51">
        <f t="shared" si="85"/>
        <v>5876.4</v>
      </c>
      <c r="M716" s="51">
        <f t="shared" si="86"/>
        <v>5876.4</v>
      </c>
      <c r="N716" s="51">
        <f t="shared" si="87"/>
        <v>5876.4</v>
      </c>
    </row>
    <row r="717" spans="1:18" x14ac:dyDescent="0.25">
      <c r="A717" t="s">
        <v>293</v>
      </c>
      <c r="B717" t="s">
        <v>304</v>
      </c>
      <c r="C717" t="s">
        <v>24</v>
      </c>
      <c r="D717">
        <v>13</v>
      </c>
      <c r="E717">
        <v>13</v>
      </c>
      <c r="F717">
        <v>13</v>
      </c>
      <c r="G717">
        <v>11</v>
      </c>
      <c r="H717">
        <v>50</v>
      </c>
      <c r="I717" s="51">
        <v>177</v>
      </c>
      <c r="J717" s="51">
        <f t="shared" si="89"/>
        <v>8850</v>
      </c>
      <c r="K717" s="51">
        <f t="shared" si="84"/>
        <v>2301</v>
      </c>
      <c r="L717" s="51">
        <f t="shared" si="85"/>
        <v>2301</v>
      </c>
      <c r="M717" s="51">
        <f t="shared" si="86"/>
        <v>2301</v>
      </c>
      <c r="N717" s="51">
        <f t="shared" si="87"/>
        <v>1947</v>
      </c>
    </row>
    <row r="718" spans="1:18" x14ac:dyDescent="0.25">
      <c r="A718" t="s">
        <v>293</v>
      </c>
      <c r="B718" t="s">
        <v>306</v>
      </c>
      <c r="C718" t="s">
        <v>24</v>
      </c>
      <c r="D718">
        <v>1</v>
      </c>
      <c r="E718">
        <v>1</v>
      </c>
      <c r="F718">
        <v>1</v>
      </c>
      <c r="G718">
        <v>2</v>
      </c>
      <c r="H718">
        <v>5</v>
      </c>
      <c r="I718" s="51">
        <v>85</v>
      </c>
      <c r="J718" s="51">
        <f t="shared" si="89"/>
        <v>425</v>
      </c>
      <c r="K718" s="51">
        <f t="shared" si="84"/>
        <v>85</v>
      </c>
      <c r="L718" s="51">
        <f t="shared" si="85"/>
        <v>85</v>
      </c>
      <c r="M718" s="51">
        <f t="shared" si="86"/>
        <v>85</v>
      </c>
      <c r="N718" s="51">
        <f t="shared" si="87"/>
        <v>170</v>
      </c>
    </row>
    <row r="719" spans="1:18" x14ac:dyDescent="0.25">
      <c r="A719" t="s">
        <v>293</v>
      </c>
      <c r="B719" t="s">
        <v>308</v>
      </c>
      <c r="C719" t="s">
        <v>24</v>
      </c>
      <c r="D719">
        <v>13</v>
      </c>
      <c r="E719">
        <v>13</v>
      </c>
      <c r="F719">
        <v>13</v>
      </c>
      <c r="G719">
        <v>11</v>
      </c>
      <c r="H719">
        <v>50</v>
      </c>
      <c r="I719" s="51">
        <v>182.9</v>
      </c>
      <c r="J719" s="51">
        <f t="shared" si="89"/>
        <v>9145</v>
      </c>
      <c r="K719" s="51">
        <f t="shared" si="84"/>
        <v>2377.7000000000003</v>
      </c>
      <c r="L719" s="51">
        <f t="shared" si="85"/>
        <v>2377.7000000000003</v>
      </c>
      <c r="M719" s="51">
        <f t="shared" si="86"/>
        <v>2377.7000000000003</v>
      </c>
      <c r="N719" s="51">
        <f t="shared" si="87"/>
        <v>2011.9</v>
      </c>
    </row>
    <row r="720" spans="1:18" x14ac:dyDescent="0.25">
      <c r="A720" t="s">
        <v>293</v>
      </c>
      <c r="B720" t="s">
        <v>310</v>
      </c>
      <c r="C720" t="s">
        <v>24</v>
      </c>
      <c r="D720">
        <v>13</v>
      </c>
      <c r="E720">
        <v>13</v>
      </c>
      <c r="F720">
        <v>13</v>
      </c>
      <c r="G720">
        <v>11</v>
      </c>
      <c r="H720">
        <v>50</v>
      </c>
      <c r="I720" s="51">
        <v>182.9</v>
      </c>
      <c r="J720" s="51">
        <f t="shared" si="89"/>
        <v>9145</v>
      </c>
      <c r="K720" s="51">
        <f t="shared" si="84"/>
        <v>2377.7000000000003</v>
      </c>
      <c r="L720" s="51">
        <f t="shared" si="85"/>
        <v>2377.7000000000003</v>
      </c>
      <c r="M720" s="51">
        <f t="shared" si="86"/>
        <v>2377.7000000000003</v>
      </c>
      <c r="N720" s="51">
        <f t="shared" si="87"/>
        <v>2011.9</v>
      </c>
    </row>
    <row r="721" spans="1:14" x14ac:dyDescent="0.25">
      <c r="A721" t="s">
        <v>293</v>
      </c>
      <c r="B721" t="s">
        <v>312</v>
      </c>
      <c r="C721" t="s">
        <v>24</v>
      </c>
      <c r="D721">
        <v>25</v>
      </c>
      <c r="E721">
        <v>25</v>
      </c>
      <c r="F721">
        <v>25</v>
      </c>
      <c r="G721">
        <v>25</v>
      </c>
      <c r="H721">
        <v>100</v>
      </c>
      <c r="I721" s="51">
        <v>125.28</v>
      </c>
      <c r="J721" s="51">
        <f t="shared" si="89"/>
        <v>12528</v>
      </c>
      <c r="K721" s="51">
        <f t="shared" si="84"/>
        <v>3132</v>
      </c>
      <c r="L721" s="51">
        <f t="shared" si="85"/>
        <v>3132</v>
      </c>
      <c r="M721" s="51">
        <f t="shared" si="86"/>
        <v>3132</v>
      </c>
      <c r="N721" s="51">
        <f t="shared" si="87"/>
        <v>3132</v>
      </c>
    </row>
    <row r="722" spans="1:14" x14ac:dyDescent="0.25">
      <c r="A722" t="s">
        <v>293</v>
      </c>
      <c r="B722" t="s">
        <v>314</v>
      </c>
      <c r="C722" t="s">
        <v>24</v>
      </c>
      <c r="D722">
        <v>3</v>
      </c>
      <c r="E722">
        <v>3</v>
      </c>
      <c r="F722">
        <v>3</v>
      </c>
      <c r="G722">
        <v>1</v>
      </c>
      <c r="H722">
        <v>10</v>
      </c>
      <c r="I722" s="51">
        <v>324.8</v>
      </c>
      <c r="J722" s="51">
        <f t="shared" si="89"/>
        <v>3248</v>
      </c>
      <c r="K722" s="51">
        <f t="shared" si="84"/>
        <v>974.40000000000009</v>
      </c>
      <c r="L722" s="51">
        <f t="shared" si="85"/>
        <v>974.40000000000009</v>
      </c>
      <c r="M722" s="51">
        <f t="shared" si="86"/>
        <v>974.40000000000009</v>
      </c>
      <c r="N722" s="51">
        <f t="shared" si="87"/>
        <v>324.8</v>
      </c>
    </row>
    <row r="723" spans="1:14" x14ac:dyDescent="0.25">
      <c r="A723" t="s">
        <v>293</v>
      </c>
      <c r="B723" t="s">
        <v>316</v>
      </c>
      <c r="C723" t="s">
        <v>24</v>
      </c>
      <c r="D723">
        <v>75</v>
      </c>
      <c r="E723">
        <v>75</v>
      </c>
      <c r="F723">
        <v>75</v>
      </c>
      <c r="G723">
        <v>75</v>
      </c>
      <c r="H723">
        <v>300</v>
      </c>
      <c r="I723" s="51">
        <v>120.36</v>
      </c>
      <c r="J723" s="51">
        <f t="shared" si="89"/>
        <v>36108</v>
      </c>
      <c r="K723" s="51">
        <f t="shared" si="84"/>
        <v>9027</v>
      </c>
      <c r="L723" s="51">
        <f t="shared" si="85"/>
        <v>9027</v>
      </c>
      <c r="M723" s="51">
        <f t="shared" si="86"/>
        <v>9027</v>
      </c>
      <c r="N723" s="51">
        <f t="shared" si="87"/>
        <v>9027</v>
      </c>
    </row>
    <row r="724" spans="1:14" x14ac:dyDescent="0.25">
      <c r="A724" t="s">
        <v>293</v>
      </c>
      <c r="B724" t="s">
        <v>318</v>
      </c>
      <c r="C724" t="s">
        <v>24</v>
      </c>
      <c r="D724">
        <v>53</v>
      </c>
      <c r="E724">
        <v>53</v>
      </c>
      <c r="F724">
        <v>53</v>
      </c>
      <c r="G724">
        <v>53</v>
      </c>
      <c r="H724">
        <v>212</v>
      </c>
      <c r="I724" s="51">
        <v>123.9</v>
      </c>
      <c r="J724" s="51">
        <f t="shared" si="89"/>
        <v>26266.800000000003</v>
      </c>
      <c r="K724" s="51">
        <f t="shared" si="84"/>
        <v>6566.7000000000007</v>
      </c>
      <c r="L724" s="51">
        <f t="shared" si="85"/>
        <v>6566.7000000000007</v>
      </c>
      <c r="M724" s="51">
        <f t="shared" si="86"/>
        <v>6566.7000000000007</v>
      </c>
      <c r="N724" s="51">
        <f t="shared" si="87"/>
        <v>6566.7000000000007</v>
      </c>
    </row>
    <row r="725" spans="1:14" x14ac:dyDescent="0.25">
      <c r="A725" t="s">
        <v>293</v>
      </c>
      <c r="B725" t="s">
        <v>320</v>
      </c>
      <c r="C725" t="s">
        <v>24</v>
      </c>
      <c r="D725">
        <v>24</v>
      </c>
      <c r="E725">
        <v>24</v>
      </c>
      <c r="F725">
        <v>24</v>
      </c>
      <c r="G725">
        <v>22</v>
      </c>
      <c r="H725">
        <v>94</v>
      </c>
      <c r="I725" s="51">
        <v>120.36</v>
      </c>
      <c r="J725" s="51">
        <f t="shared" si="89"/>
        <v>11313.84</v>
      </c>
      <c r="K725" s="51">
        <f t="shared" si="84"/>
        <v>2888.64</v>
      </c>
      <c r="L725" s="51">
        <f t="shared" si="85"/>
        <v>2888.64</v>
      </c>
      <c r="M725" s="51">
        <f t="shared" si="86"/>
        <v>2888.64</v>
      </c>
      <c r="N725" s="51">
        <f t="shared" si="87"/>
        <v>2647.92</v>
      </c>
    </row>
    <row r="726" spans="1:14" x14ac:dyDescent="0.25">
      <c r="A726" t="s">
        <v>293</v>
      </c>
      <c r="B726" t="s">
        <v>322</v>
      </c>
      <c r="C726" t="s">
        <v>24</v>
      </c>
      <c r="D726">
        <v>1550</v>
      </c>
      <c r="E726">
        <v>1550</v>
      </c>
      <c r="F726">
        <v>1550</v>
      </c>
      <c r="G726">
        <v>1550</v>
      </c>
      <c r="H726">
        <v>6200</v>
      </c>
      <c r="I726" s="51">
        <v>61.97</v>
      </c>
      <c r="J726" s="51">
        <f t="shared" si="89"/>
        <v>384214</v>
      </c>
      <c r="K726" s="51">
        <f t="shared" si="84"/>
        <v>96053.5</v>
      </c>
      <c r="L726" s="51">
        <f t="shared" si="85"/>
        <v>96053.5</v>
      </c>
      <c r="M726" s="51">
        <f t="shared" si="86"/>
        <v>96053.5</v>
      </c>
      <c r="N726" s="51">
        <f t="shared" si="87"/>
        <v>96053.5</v>
      </c>
    </row>
    <row r="727" spans="1:14" x14ac:dyDescent="0.25">
      <c r="A727" t="s">
        <v>293</v>
      </c>
      <c r="B727" t="s">
        <v>324</v>
      </c>
      <c r="C727" t="s">
        <v>24</v>
      </c>
      <c r="D727">
        <v>1</v>
      </c>
      <c r="E727">
        <v>1</v>
      </c>
      <c r="F727">
        <v>1</v>
      </c>
      <c r="G727">
        <v>0</v>
      </c>
      <c r="H727">
        <v>3</v>
      </c>
      <c r="I727" s="51">
        <v>118.32</v>
      </c>
      <c r="J727" s="51">
        <f t="shared" si="89"/>
        <v>354.96</v>
      </c>
      <c r="K727" s="51">
        <f t="shared" si="84"/>
        <v>118.32</v>
      </c>
      <c r="L727" s="51">
        <f t="shared" si="85"/>
        <v>118.32</v>
      </c>
      <c r="M727" s="51">
        <f t="shared" si="86"/>
        <v>118.32</v>
      </c>
      <c r="N727" s="51">
        <f t="shared" si="87"/>
        <v>0</v>
      </c>
    </row>
    <row r="728" spans="1:14" x14ac:dyDescent="0.25">
      <c r="A728" t="s">
        <v>293</v>
      </c>
      <c r="B728" t="s">
        <v>326</v>
      </c>
      <c r="C728" t="s">
        <v>24</v>
      </c>
      <c r="D728">
        <v>33</v>
      </c>
      <c r="E728">
        <v>33</v>
      </c>
      <c r="F728">
        <v>33</v>
      </c>
      <c r="G728">
        <v>32</v>
      </c>
      <c r="H728">
        <v>131</v>
      </c>
      <c r="I728" s="51">
        <v>158.71</v>
      </c>
      <c r="J728" s="51">
        <f t="shared" si="89"/>
        <v>20791.010000000002</v>
      </c>
      <c r="K728" s="51">
        <f t="shared" si="84"/>
        <v>5237.43</v>
      </c>
      <c r="L728" s="51">
        <f t="shared" si="85"/>
        <v>5237.43</v>
      </c>
      <c r="M728" s="51">
        <f t="shared" si="86"/>
        <v>5237.43</v>
      </c>
      <c r="N728" s="51">
        <f t="shared" si="87"/>
        <v>5078.72</v>
      </c>
    </row>
    <row r="729" spans="1:14" x14ac:dyDescent="0.25">
      <c r="A729" t="s">
        <v>293</v>
      </c>
      <c r="B729" t="s">
        <v>328</v>
      </c>
      <c r="C729" t="s">
        <v>24</v>
      </c>
      <c r="D729">
        <v>13</v>
      </c>
      <c r="E729">
        <v>13</v>
      </c>
      <c r="F729">
        <v>13</v>
      </c>
      <c r="G729">
        <v>11</v>
      </c>
      <c r="H729">
        <v>50</v>
      </c>
      <c r="I729" s="51">
        <v>224.2</v>
      </c>
      <c r="J729" s="51">
        <f t="shared" si="89"/>
        <v>11210</v>
      </c>
      <c r="K729" s="51">
        <f t="shared" si="84"/>
        <v>2914.6</v>
      </c>
      <c r="L729" s="51">
        <f t="shared" si="85"/>
        <v>2914.6</v>
      </c>
      <c r="M729" s="51">
        <f t="shared" si="86"/>
        <v>2914.6</v>
      </c>
      <c r="N729" s="51">
        <f t="shared" si="87"/>
        <v>2466.1999999999998</v>
      </c>
    </row>
    <row r="730" spans="1:14" x14ac:dyDescent="0.25">
      <c r="A730" t="s">
        <v>293</v>
      </c>
      <c r="B730" t="s">
        <v>330</v>
      </c>
      <c r="C730" t="s">
        <v>37</v>
      </c>
      <c r="D730">
        <v>3000</v>
      </c>
      <c r="E730">
        <v>3000</v>
      </c>
      <c r="F730">
        <v>3000</v>
      </c>
      <c r="G730">
        <v>3000</v>
      </c>
      <c r="H730">
        <v>12000</v>
      </c>
      <c r="I730" s="51">
        <v>1156.9000000000001</v>
      </c>
      <c r="J730" s="51">
        <f t="shared" si="89"/>
        <v>13882800.000000002</v>
      </c>
      <c r="K730" s="51">
        <f t="shared" si="84"/>
        <v>3470700.0000000005</v>
      </c>
      <c r="L730" s="51">
        <f t="shared" si="85"/>
        <v>3470700.0000000005</v>
      </c>
      <c r="M730" s="51">
        <f t="shared" si="86"/>
        <v>3470700.0000000005</v>
      </c>
      <c r="N730" s="51">
        <f t="shared" si="87"/>
        <v>3470700.0000000005</v>
      </c>
    </row>
    <row r="731" spans="1:14" x14ac:dyDescent="0.25">
      <c r="A731" t="s">
        <v>293</v>
      </c>
      <c r="B731" t="s">
        <v>332</v>
      </c>
      <c r="C731" t="s">
        <v>37</v>
      </c>
      <c r="D731">
        <v>1600</v>
      </c>
      <c r="E731">
        <v>1600</v>
      </c>
      <c r="F731">
        <v>1600</v>
      </c>
      <c r="G731">
        <v>1600</v>
      </c>
      <c r="H731">
        <v>6400</v>
      </c>
      <c r="I731" s="51">
        <v>2053.1999999999998</v>
      </c>
      <c r="J731" s="51">
        <f t="shared" si="89"/>
        <v>13140479.999999998</v>
      </c>
      <c r="K731" s="51">
        <f t="shared" si="84"/>
        <v>3285119.9999999995</v>
      </c>
      <c r="L731" s="51">
        <f t="shared" si="85"/>
        <v>3285119.9999999995</v>
      </c>
      <c r="M731" s="51">
        <f t="shared" si="86"/>
        <v>3285119.9999999995</v>
      </c>
      <c r="N731" s="51">
        <f t="shared" si="87"/>
        <v>3285119.9999999995</v>
      </c>
    </row>
    <row r="732" spans="1:14" x14ac:dyDescent="0.25">
      <c r="A732" t="s">
        <v>293</v>
      </c>
      <c r="B732" t="s">
        <v>334</v>
      </c>
      <c r="C732" t="s">
        <v>24</v>
      </c>
      <c r="D732">
        <v>60000</v>
      </c>
      <c r="E732">
        <v>60000</v>
      </c>
      <c r="F732">
        <v>60000</v>
      </c>
      <c r="G732">
        <v>60000</v>
      </c>
      <c r="H732">
        <v>240000</v>
      </c>
      <c r="I732" s="51">
        <v>3.84</v>
      </c>
      <c r="J732" s="51">
        <f t="shared" si="89"/>
        <v>921600</v>
      </c>
      <c r="K732" s="51">
        <f t="shared" si="84"/>
        <v>230400</v>
      </c>
      <c r="L732" s="51">
        <f t="shared" si="85"/>
        <v>230400</v>
      </c>
      <c r="M732" s="51">
        <f t="shared" si="86"/>
        <v>230400</v>
      </c>
      <c r="N732" s="51">
        <f t="shared" si="87"/>
        <v>230400</v>
      </c>
    </row>
    <row r="733" spans="1:14" x14ac:dyDescent="0.25">
      <c r="A733" t="s">
        <v>293</v>
      </c>
      <c r="B733" t="s">
        <v>336</v>
      </c>
      <c r="C733" t="s">
        <v>37</v>
      </c>
      <c r="D733">
        <v>6</v>
      </c>
      <c r="E733">
        <v>6</v>
      </c>
      <c r="F733">
        <v>6</v>
      </c>
      <c r="G733">
        <v>6</v>
      </c>
      <c r="H733">
        <v>24</v>
      </c>
      <c r="I733" s="51">
        <v>4478.1000000000004</v>
      </c>
      <c r="J733" s="51">
        <f t="shared" si="89"/>
        <v>107474.40000000001</v>
      </c>
      <c r="K733" s="51">
        <f t="shared" si="84"/>
        <v>26868.600000000002</v>
      </c>
      <c r="L733" s="51">
        <f t="shared" si="85"/>
        <v>26868.600000000002</v>
      </c>
      <c r="M733" s="51">
        <f t="shared" si="86"/>
        <v>26868.600000000002</v>
      </c>
      <c r="N733" s="51">
        <f t="shared" si="87"/>
        <v>26868.600000000002</v>
      </c>
    </row>
    <row r="734" spans="1:14" x14ac:dyDescent="0.25">
      <c r="A734" t="s">
        <v>293</v>
      </c>
      <c r="B734" t="s">
        <v>338</v>
      </c>
      <c r="C734" t="s">
        <v>24</v>
      </c>
      <c r="D734">
        <v>15</v>
      </c>
      <c r="E734">
        <v>15</v>
      </c>
      <c r="F734">
        <v>15</v>
      </c>
      <c r="G734">
        <v>15</v>
      </c>
      <c r="H734">
        <v>60</v>
      </c>
      <c r="I734" s="51">
        <v>92</v>
      </c>
      <c r="J734" s="51">
        <f t="shared" si="89"/>
        <v>5520</v>
      </c>
      <c r="K734" s="51">
        <f t="shared" si="84"/>
        <v>1380</v>
      </c>
      <c r="L734" s="51">
        <f t="shared" si="85"/>
        <v>1380</v>
      </c>
      <c r="M734" s="51">
        <f t="shared" si="86"/>
        <v>1380</v>
      </c>
      <c r="N734" s="51">
        <f t="shared" si="87"/>
        <v>1380</v>
      </c>
    </row>
    <row r="735" spans="1:14" x14ac:dyDescent="0.25">
      <c r="A735" t="s">
        <v>293</v>
      </c>
      <c r="B735" t="s">
        <v>340</v>
      </c>
      <c r="C735" t="s">
        <v>24</v>
      </c>
      <c r="D735">
        <v>1125</v>
      </c>
      <c r="E735">
        <v>1125</v>
      </c>
      <c r="F735">
        <v>1125</v>
      </c>
      <c r="G735">
        <v>1126</v>
      </c>
      <c r="H735">
        <v>4501</v>
      </c>
      <c r="I735" s="51">
        <v>8.57</v>
      </c>
      <c r="J735" s="51">
        <f t="shared" si="89"/>
        <v>38573.57</v>
      </c>
      <c r="K735" s="51">
        <f t="shared" si="84"/>
        <v>9641.25</v>
      </c>
      <c r="L735" s="51">
        <f t="shared" si="85"/>
        <v>9641.25</v>
      </c>
      <c r="M735" s="51">
        <f t="shared" si="86"/>
        <v>9641.25</v>
      </c>
      <c r="N735" s="51">
        <f t="shared" si="87"/>
        <v>9649.82</v>
      </c>
    </row>
    <row r="736" spans="1:14" x14ac:dyDescent="0.25">
      <c r="A736" t="s">
        <v>293</v>
      </c>
      <c r="B736" t="s">
        <v>342</v>
      </c>
      <c r="C736" t="s">
        <v>24</v>
      </c>
      <c r="D736">
        <v>175</v>
      </c>
      <c r="E736">
        <v>175</v>
      </c>
      <c r="F736">
        <v>175</v>
      </c>
      <c r="G736">
        <v>175</v>
      </c>
      <c r="H736">
        <v>700</v>
      </c>
      <c r="I736" s="51">
        <v>224.2</v>
      </c>
      <c r="J736" s="51">
        <f t="shared" si="89"/>
        <v>156940</v>
      </c>
      <c r="K736" s="51">
        <f t="shared" si="84"/>
        <v>39235</v>
      </c>
      <c r="L736" s="51">
        <f t="shared" si="85"/>
        <v>39235</v>
      </c>
      <c r="M736" s="51">
        <f t="shared" si="86"/>
        <v>39235</v>
      </c>
      <c r="N736" s="51">
        <f t="shared" si="87"/>
        <v>39235</v>
      </c>
    </row>
    <row r="737" spans="1:14" x14ac:dyDescent="0.25">
      <c r="A737" t="s">
        <v>293</v>
      </c>
      <c r="B737" t="s">
        <v>344</v>
      </c>
      <c r="C737" t="s">
        <v>24</v>
      </c>
      <c r="D737">
        <v>25</v>
      </c>
      <c r="E737">
        <v>25</v>
      </c>
      <c r="F737">
        <v>25</v>
      </c>
      <c r="G737">
        <v>25</v>
      </c>
      <c r="H737">
        <v>100</v>
      </c>
      <c r="I737" s="51">
        <v>261</v>
      </c>
      <c r="J737" s="51">
        <f t="shared" si="89"/>
        <v>26100</v>
      </c>
      <c r="K737" s="51">
        <f t="shared" si="84"/>
        <v>6525</v>
      </c>
      <c r="L737" s="51">
        <f t="shared" si="85"/>
        <v>6525</v>
      </c>
      <c r="M737" s="51">
        <f t="shared" si="86"/>
        <v>6525</v>
      </c>
      <c r="N737" s="51">
        <f t="shared" si="87"/>
        <v>6525</v>
      </c>
    </row>
    <row r="738" spans="1:14" x14ac:dyDescent="0.25">
      <c r="A738" t="s">
        <v>293</v>
      </c>
      <c r="B738" t="s">
        <v>346</v>
      </c>
      <c r="C738" t="s">
        <v>24</v>
      </c>
      <c r="D738">
        <v>5000</v>
      </c>
      <c r="E738">
        <v>5000</v>
      </c>
      <c r="F738">
        <v>5000</v>
      </c>
      <c r="G738">
        <v>5000</v>
      </c>
      <c r="H738">
        <v>20000</v>
      </c>
      <c r="I738" s="51">
        <v>5.31</v>
      </c>
      <c r="J738" s="51">
        <f t="shared" si="89"/>
        <v>106199.99999999999</v>
      </c>
      <c r="K738" s="51">
        <f t="shared" si="84"/>
        <v>26549.999999999996</v>
      </c>
      <c r="L738" s="51">
        <f t="shared" si="85"/>
        <v>26549.999999999996</v>
      </c>
      <c r="M738" s="51">
        <f t="shared" si="86"/>
        <v>26549.999999999996</v>
      </c>
      <c r="N738" s="51">
        <f t="shared" si="87"/>
        <v>26549.999999999996</v>
      </c>
    </row>
    <row r="739" spans="1:14" x14ac:dyDescent="0.25">
      <c r="A739" t="s">
        <v>293</v>
      </c>
      <c r="B739" t="s">
        <v>348</v>
      </c>
      <c r="C739" t="s">
        <v>24</v>
      </c>
      <c r="D739">
        <v>50</v>
      </c>
      <c r="E739">
        <v>50</v>
      </c>
      <c r="F739">
        <v>50</v>
      </c>
      <c r="G739">
        <v>50</v>
      </c>
      <c r="H739">
        <v>200</v>
      </c>
      <c r="I739" s="51">
        <v>88.74</v>
      </c>
      <c r="J739" s="51">
        <f t="shared" si="89"/>
        <v>17748</v>
      </c>
      <c r="K739" s="51">
        <f t="shared" si="84"/>
        <v>4437</v>
      </c>
      <c r="L739" s="51">
        <f t="shared" si="85"/>
        <v>4437</v>
      </c>
      <c r="M739" s="51">
        <f t="shared" si="86"/>
        <v>4437</v>
      </c>
      <c r="N739" s="51">
        <f t="shared" si="87"/>
        <v>4437</v>
      </c>
    </row>
    <row r="740" spans="1:14" x14ac:dyDescent="0.25">
      <c r="A740" t="s">
        <v>293</v>
      </c>
      <c r="B740" t="s">
        <v>350</v>
      </c>
      <c r="C740" t="s">
        <v>24</v>
      </c>
      <c r="D740">
        <v>450</v>
      </c>
      <c r="E740">
        <v>450</v>
      </c>
      <c r="F740">
        <v>450</v>
      </c>
      <c r="G740">
        <v>451</v>
      </c>
      <c r="H740">
        <v>1801</v>
      </c>
      <c r="I740" s="51">
        <v>159.30000000000001</v>
      </c>
      <c r="J740" s="51">
        <f t="shared" si="89"/>
        <v>286899.30000000005</v>
      </c>
      <c r="K740" s="51">
        <f t="shared" si="84"/>
        <v>71685</v>
      </c>
      <c r="L740" s="51">
        <f t="shared" si="85"/>
        <v>71685</v>
      </c>
      <c r="M740" s="51">
        <f t="shared" si="86"/>
        <v>71685</v>
      </c>
      <c r="N740" s="51">
        <f t="shared" si="87"/>
        <v>71844.3</v>
      </c>
    </row>
    <row r="741" spans="1:14" x14ac:dyDescent="0.25">
      <c r="A741" t="s">
        <v>293</v>
      </c>
      <c r="B741" t="s">
        <v>352</v>
      </c>
      <c r="C741" t="s">
        <v>24</v>
      </c>
      <c r="D741">
        <v>250</v>
      </c>
      <c r="E741">
        <v>250</v>
      </c>
      <c r="F741">
        <v>250</v>
      </c>
      <c r="G741">
        <v>250</v>
      </c>
      <c r="H741">
        <v>1000</v>
      </c>
      <c r="I741" s="51">
        <v>574.20000000000005</v>
      </c>
      <c r="J741" s="51">
        <f t="shared" si="89"/>
        <v>574200</v>
      </c>
      <c r="K741" s="51">
        <f t="shared" si="84"/>
        <v>143550</v>
      </c>
      <c r="L741" s="51">
        <f t="shared" si="85"/>
        <v>143550</v>
      </c>
      <c r="M741" s="51">
        <f t="shared" si="86"/>
        <v>143550</v>
      </c>
      <c r="N741" s="51">
        <f t="shared" si="87"/>
        <v>143550</v>
      </c>
    </row>
    <row r="742" spans="1:14" x14ac:dyDescent="0.25">
      <c r="A742" t="s">
        <v>293</v>
      </c>
      <c r="B742" t="s">
        <v>354</v>
      </c>
      <c r="D742">
        <v>5</v>
      </c>
      <c r="E742">
        <v>5</v>
      </c>
      <c r="F742">
        <v>5</v>
      </c>
      <c r="G742">
        <v>5</v>
      </c>
      <c r="H742">
        <v>20</v>
      </c>
      <c r="I742" s="51">
        <v>255.2</v>
      </c>
      <c r="J742" s="51">
        <f t="shared" si="89"/>
        <v>5104</v>
      </c>
      <c r="K742" s="51">
        <f t="shared" si="84"/>
        <v>1276</v>
      </c>
      <c r="L742" s="51">
        <f t="shared" si="85"/>
        <v>1276</v>
      </c>
      <c r="M742" s="51">
        <f t="shared" si="86"/>
        <v>1276</v>
      </c>
      <c r="N742" s="51">
        <f t="shared" si="87"/>
        <v>1276</v>
      </c>
    </row>
    <row r="743" spans="1:14" x14ac:dyDescent="0.25">
      <c r="A743" t="s">
        <v>293</v>
      </c>
      <c r="B743" t="s">
        <v>355</v>
      </c>
      <c r="D743">
        <v>3</v>
      </c>
      <c r="E743">
        <v>3</v>
      </c>
      <c r="F743">
        <v>3</v>
      </c>
      <c r="G743">
        <v>1</v>
      </c>
      <c r="H743">
        <v>10</v>
      </c>
      <c r="I743" s="51">
        <v>255.2</v>
      </c>
      <c r="J743" s="51">
        <f t="shared" si="89"/>
        <v>2552</v>
      </c>
      <c r="K743" s="51">
        <f t="shared" si="84"/>
        <v>765.59999999999991</v>
      </c>
      <c r="L743" s="51">
        <f t="shared" si="85"/>
        <v>765.59999999999991</v>
      </c>
      <c r="M743" s="51">
        <f t="shared" si="86"/>
        <v>765.59999999999991</v>
      </c>
      <c r="N743" s="51">
        <f t="shared" si="87"/>
        <v>255.2</v>
      </c>
    </row>
    <row r="744" spans="1:14" x14ac:dyDescent="0.25">
      <c r="A744" t="s">
        <v>293</v>
      </c>
      <c r="B744" t="s">
        <v>356</v>
      </c>
      <c r="C744" t="s">
        <v>24</v>
      </c>
      <c r="D744">
        <v>3</v>
      </c>
      <c r="E744">
        <v>3</v>
      </c>
      <c r="F744">
        <v>3</v>
      </c>
      <c r="G744">
        <v>1</v>
      </c>
      <c r="H744">
        <v>10</v>
      </c>
      <c r="I744" s="51">
        <v>197.2</v>
      </c>
      <c r="J744" s="51">
        <f t="shared" si="89"/>
        <v>1972</v>
      </c>
      <c r="K744" s="51">
        <f t="shared" si="84"/>
        <v>591.59999999999991</v>
      </c>
      <c r="L744" s="51">
        <f t="shared" si="85"/>
        <v>591.59999999999991</v>
      </c>
      <c r="M744" s="51">
        <f t="shared" si="86"/>
        <v>591.59999999999991</v>
      </c>
      <c r="N744" s="51">
        <f t="shared" si="87"/>
        <v>197.2</v>
      </c>
    </row>
    <row r="745" spans="1:14" x14ac:dyDescent="0.25">
      <c r="A745" t="s">
        <v>293</v>
      </c>
      <c r="B745" t="s">
        <v>358</v>
      </c>
      <c r="C745" t="s">
        <v>24</v>
      </c>
      <c r="D745">
        <v>93</v>
      </c>
      <c r="E745">
        <v>93</v>
      </c>
      <c r="F745">
        <v>93</v>
      </c>
      <c r="G745">
        <v>91</v>
      </c>
      <c r="H745">
        <v>370</v>
      </c>
      <c r="I745" s="51">
        <v>161.9</v>
      </c>
      <c r="J745" s="51">
        <f t="shared" si="89"/>
        <v>59903</v>
      </c>
      <c r="K745" s="51">
        <f t="shared" si="84"/>
        <v>15056.7</v>
      </c>
      <c r="L745" s="51">
        <f t="shared" si="85"/>
        <v>15056.7</v>
      </c>
      <c r="M745" s="51">
        <f t="shared" si="86"/>
        <v>15056.7</v>
      </c>
      <c r="N745" s="51">
        <f t="shared" si="87"/>
        <v>14732.9</v>
      </c>
    </row>
    <row r="746" spans="1:14" x14ac:dyDescent="0.25">
      <c r="A746" t="s">
        <v>293</v>
      </c>
      <c r="B746" t="s">
        <v>360</v>
      </c>
      <c r="C746" t="s">
        <v>24</v>
      </c>
      <c r="D746">
        <v>25</v>
      </c>
      <c r="E746">
        <v>25</v>
      </c>
      <c r="F746">
        <v>25</v>
      </c>
      <c r="G746">
        <v>25</v>
      </c>
      <c r="H746">
        <v>100</v>
      </c>
      <c r="I746" s="51">
        <v>161.9</v>
      </c>
      <c r="J746" s="51">
        <f t="shared" si="89"/>
        <v>16190</v>
      </c>
      <c r="K746" s="51">
        <f t="shared" si="84"/>
        <v>4047.5</v>
      </c>
      <c r="L746" s="51">
        <f t="shared" si="85"/>
        <v>4047.5</v>
      </c>
      <c r="M746" s="51">
        <f t="shared" si="86"/>
        <v>4047.5</v>
      </c>
      <c r="N746" s="51">
        <f t="shared" si="87"/>
        <v>4047.5</v>
      </c>
    </row>
    <row r="747" spans="1:14" x14ac:dyDescent="0.25">
      <c r="A747" t="s">
        <v>293</v>
      </c>
      <c r="B747" t="s">
        <v>362</v>
      </c>
      <c r="C747" t="s">
        <v>24</v>
      </c>
      <c r="D747">
        <v>25</v>
      </c>
      <c r="E747">
        <v>25</v>
      </c>
      <c r="F747">
        <v>25</v>
      </c>
      <c r="G747">
        <v>25</v>
      </c>
      <c r="H747">
        <v>100</v>
      </c>
      <c r="I747" s="51">
        <v>161.9</v>
      </c>
      <c r="J747" s="51">
        <f t="shared" si="89"/>
        <v>16190</v>
      </c>
      <c r="K747" s="51">
        <f t="shared" si="84"/>
        <v>4047.5</v>
      </c>
      <c r="L747" s="51">
        <f t="shared" si="85"/>
        <v>4047.5</v>
      </c>
      <c r="M747" s="51">
        <f t="shared" si="86"/>
        <v>4047.5</v>
      </c>
      <c r="N747" s="51">
        <f t="shared" si="87"/>
        <v>4047.5</v>
      </c>
    </row>
    <row r="748" spans="1:14" x14ac:dyDescent="0.25">
      <c r="A748" t="s">
        <v>293</v>
      </c>
      <c r="B748" t="s">
        <v>364</v>
      </c>
      <c r="C748" t="s">
        <v>24</v>
      </c>
      <c r="D748">
        <v>25</v>
      </c>
      <c r="E748">
        <v>25</v>
      </c>
      <c r="F748">
        <v>25</v>
      </c>
      <c r="G748">
        <v>25</v>
      </c>
      <c r="H748">
        <v>100</v>
      </c>
      <c r="I748" s="51">
        <v>161.9</v>
      </c>
      <c r="J748" s="51">
        <f t="shared" si="89"/>
        <v>16190</v>
      </c>
      <c r="K748" s="51">
        <f t="shared" si="84"/>
        <v>4047.5</v>
      </c>
      <c r="L748" s="51">
        <f t="shared" si="85"/>
        <v>4047.5</v>
      </c>
      <c r="M748" s="51">
        <f t="shared" si="86"/>
        <v>4047.5</v>
      </c>
      <c r="N748" s="51">
        <f t="shared" si="87"/>
        <v>4047.5</v>
      </c>
    </row>
    <row r="749" spans="1:14" x14ac:dyDescent="0.25">
      <c r="A749" t="s">
        <v>293</v>
      </c>
      <c r="B749" t="s">
        <v>366</v>
      </c>
      <c r="C749" t="s">
        <v>24</v>
      </c>
      <c r="D749">
        <v>370</v>
      </c>
      <c r="E749">
        <v>370</v>
      </c>
      <c r="F749">
        <v>370</v>
      </c>
      <c r="G749">
        <v>370</v>
      </c>
      <c r="H749">
        <v>1480</v>
      </c>
      <c r="I749" s="51">
        <v>138.06</v>
      </c>
      <c r="J749" s="51">
        <f t="shared" si="89"/>
        <v>204328.80000000002</v>
      </c>
      <c r="K749" s="51">
        <f t="shared" si="84"/>
        <v>51082.200000000004</v>
      </c>
      <c r="L749" s="51">
        <f t="shared" si="85"/>
        <v>51082.200000000004</v>
      </c>
      <c r="M749" s="51">
        <f t="shared" si="86"/>
        <v>51082.200000000004</v>
      </c>
      <c r="N749" s="51">
        <f t="shared" si="87"/>
        <v>51082.200000000004</v>
      </c>
    </row>
    <row r="750" spans="1:14" x14ac:dyDescent="0.25">
      <c r="A750" t="s">
        <v>293</v>
      </c>
      <c r="B750" t="s">
        <v>368</v>
      </c>
      <c r="C750" t="s">
        <v>24</v>
      </c>
      <c r="D750">
        <v>3</v>
      </c>
      <c r="E750">
        <v>3</v>
      </c>
      <c r="F750">
        <v>3</v>
      </c>
      <c r="G750">
        <v>1</v>
      </c>
      <c r="H750">
        <v>10</v>
      </c>
      <c r="I750" s="51">
        <v>750.01</v>
      </c>
      <c r="J750" s="51">
        <f t="shared" si="89"/>
        <v>7500.1</v>
      </c>
      <c r="K750" s="51">
        <f t="shared" si="84"/>
        <v>2250.0299999999997</v>
      </c>
      <c r="L750" s="51">
        <f t="shared" si="85"/>
        <v>2250.0299999999997</v>
      </c>
      <c r="M750" s="51">
        <f t="shared" si="86"/>
        <v>2250.0299999999997</v>
      </c>
      <c r="N750" s="51">
        <f t="shared" si="87"/>
        <v>750.01</v>
      </c>
    </row>
    <row r="751" spans="1:14" x14ac:dyDescent="0.25">
      <c r="A751" t="s">
        <v>293</v>
      </c>
      <c r="B751" t="s">
        <v>370</v>
      </c>
      <c r="C751" t="s">
        <v>37</v>
      </c>
      <c r="D751">
        <v>3000</v>
      </c>
      <c r="E751">
        <v>3000</v>
      </c>
      <c r="F751">
        <v>3000</v>
      </c>
      <c r="G751">
        <v>3000</v>
      </c>
      <c r="H751">
        <v>12000</v>
      </c>
      <c r="I751" s="51">
        <v>814.44</v>
      </c>
      <c r="J751" s="51">
        <f t="shared" si="89"/>
        <v>9773280</v>
      </c>
      <c r="K751" s="51">
        <f t="shared" si="84"/>
        <v>2443320</v>
      </c>
      <c r="L751" s="51">
        <f t="shared" si="85"/>
        <v>2443320</v>
      </c>
      <c r="M751" s="51">
        <f t="shared" si="86"/>
        <v>2443320</v>
      </c>
      <c r="N751" s="51">
        <f t="shared" si="87"/>
        <v>2443320</v>
      </c>
    </row>
    <row r="752" spans="1:14" x14ac:dyDescent="0.25">
      <c r="A752" t="s">
        <v>293</v>
      </c>
      <c r="B752" t="s">
        <v>372</v>
      </c>
      <c r="C752" t="s">
        <v>24</v>
      </c>
      <c r="D752">
        <v>750</v>
      </c>
      <c r="E752">
        <v>750</v>
      </c>
      <c r="F752">
        <v>750</v>
      </c>
      <c r="G752">
        <v>750</v>
      </c>
      <c r="H752">
        <v>3000</v>
      </c>
      <c r="I752" s="51">
        <v>70.8</v>
      </c>
      <c r="J752" s="51">
        <f t="shared" si="89"/>
        <v>212400</v>
      </c>
      <c r="K752" s="51">
        <f t="shared" si="84"/>
        <v>53100</v>
      </c>
      <c r="L752" s="51">
        <f t="shared" si="85"/>
        <v>53100</v>
      </c>
      <c r="M752" s="51">
        <f t="shared" si="86"/>
        <v>53100</v>
      </c>
      <c r="N752" s="51">
        <f t="shared" si="87"/>
        <v>53100</v>
      </c>
    </row>
    <row r="753" spans="1:18" x14ac:dyDescent="0.25">
      <c r="A753" t="s">
        <v>293</v>
      </c>
      <c r="B753" t="s">
        <v>374</v>
      </c>
      <c r="C753" t="s">
        <v>24</v>
      </c>
      <c r="D753">
        <v>32508</v>
      </c>
      <c r="E753">
        <v>32508</v>
      </c>
      <c r="F753">
        <v>32508</v>
      </c>
      <c r="G753">
        <v>32506</v>
      </c>
      <c r="H753">
        <v>130030</v>
      </c>
      <c r="I753" s="51">
        <v>2.48</v>
      </c>
      <c r="J753" s="51">
        <f t="shared" si="89"/>
        <v>322474.40000000002</v>
      </c>
      <c r="K753" s="51">
        <f t="shared" si="84"/>
        <v>80619.839999999997</v>
      </c>
      <c r="L753" s="51">
        <f t="shared" si="85"/>
        <v>80619.839999999997</v>
      </c>
      <c r="M753" s="51">
        <f t="shared" si="86"/>
        <v>80619.839999999997</v>
      </c>
      <c r="N753" s="51">
        <f t="shared" si="87"/>
        <v>80614.880000000005</v>
      </c>
      <c r="O753" s="53"/>
      <c r="P753" s="53"/>
      <c r="Q753" s="53"/>
      <c r="R753" s="53"/>
    </row>
    <row r="754" spans="1:18" x14ac:dyDescent="0.25">
      <c r="A754" t="s">
        <v>293</v>
      </c>
      <c r="B754" t="s">
        <v>376</v>
      </c>
      <c r="C754" t="s">
        <v>24</v>
      </c>
      <c r="D754">
        <v>113</v>
      </c>
      <c r="E754">
        <v>113</v>
      </c>
      <c r="F754">
        <v>113</v>
      </c>
      <c r="G754">
        <v>113</v>
      </c>
      <c r="H754">
        <v>452</v>
      </c>
      <c r="I754" s="51">
        <v>522</v>
      </c>
      <c r="J754" s="51">
        <f t="shared" si="89"/>
        <v>235944</v>
      </c>
      <c r="K754" s="51">
        <f t="shared" si="84"/>
        <v>58986</v>
      </c>
      <c r="L754" s="51">
        <f t="shared" si="85"/>
        <v>58986</v>
      </c>
      <c r="M754" s="51">
        <f t="shared" si="86"/>
        <v>58986</v>
      </c>
      <c r="N754" s="51">
        <f t="shared" si="87"/>
        <v>58986</v>
      </c>
    </row>
    <row r="755" spans="1:18" x14ac:dyDescent="0.25">
      <c r="A755" t="s">
        <v>293</v>
      </c>
      <c r="B755" t="s">
        <v>378</v>
      </c>
      <c r="C755" t="s">
        <v>24</v>
      </c>
      <c r="D755">
        <v>15</v>
      </c>
      <c r="E755">
        <v>15</v>
      </c>
      <c r="F755">
        <v>15</v>
      </c>
      <c r="G755">
        <v>15</v>
      </c>
      <c r="H755">
        <v>60</v>
      </c>
      <c r="I755" s="51">
        <v>261</v>
      </c>
      <c r="J755" s="51">
        <f t="shared" si="89"/>
        <v>15660</v>
      </c>
      <c r="K755" s="51">
        <f t="shared" si="84"/>
        <v>3915</v>
      </c>
      <c r="L755" s="51">
        <f t="shared" si="85"/>
        <v>3915</v>
      </c>
      <c r="M755" s="51">
        <f t="shared" si="86"/>
        <v>3915</v>
      </c>
      <c r="N755" s="51">
        <f t="shared" si="87"/>
        <v>3915</v>
      </c>
    </row>
    <row r="756" spans="1:18" x14ac:dyDescent="0.25">
      <c r="A756" t="s">
        <v>293</v>
      </c>
      <c r="B756" t="s">
        <v>379</v>
      </c>
      <c r="C756" t="s">
        <v>24</v>
      </c>
      <c r="D756">
        <v>8</v>
      </c>
      <c r="E756">
        <v>8</v>
      </c>
      <c r="F756">
        <v>8</v>
      </c>
      <c r="G756">
        <v>7</v>
      </c>
      <c r="H756">
        <v>31</v>
      </c>
      <c r="I756" s="51">
        <v>255.2</v>
      </c>
      <c r="J756" s="51">
        <f t="shared" si="89"/>
        <v>7911.2</v>
      </c>
      <c r="K756" s="51">
        <f t="shared" si="84"/>
        <v>2041.6</v>
      </c>
      <c r="L756" s="51">
        <f t="shared" si="85"/>
        <v>2041.6</v>
      </c>
      <c r="M756" s="51">
        <f t="shared" si="86"/>
        <v>2041.6</v>
      </c>
      <c r="N756" s="51">
        <f t="shared" si="87"/>
        <v>1786.3999999999999</v>
      </c>
    </row>
    <row r="757" spans="1:18" x14ac:dyDescent="0.25">
      <c r="A757" t="s">
        <v>293</v>
      </c>
      <c r="B757" t="s">
        <v>381</v>
      </c>
      <c r="C757" t="s">
        <v>37</v>
      </c>
      <c r="D757">
        <v>2</v>
      </c>
      <c r="E757">
        <v>2</v>
      </c>
      <c r="F757">
        <v>2</v>
      </c>
      <c r="G757">
        <v>0</v>
      </c>
      <c r="H757">
        <v>6</v>
      </c>
      <c r="I757" s="51">
        <v>2330.5</v>
      </c>
      <c r="J757" s="51">
        <f t="shared" si="89"/>
        <v>13983</v>
      </c>
      <c r="K757" s="51">
        <f t="shared" si="84"/>
        <v>4661</v>
      </c>
      <c r="L757" s="51">
        <f t="shared" si="85"/>
        <v>4661</v>
      </c>
      <c r="M757" s="51">
        <f t="shared" si="86"/>
        <v>4661</v>
      </c>
      <c r="N757" s="51">
        <f t="shared" si="87"/>
        <v>0</v>
      </c>
    </row>
    <row r="758" spans="1:18" x14ac:dyDescent="0.25">
      <c r="A758" t="s">
        <v>293</v>
      </c>
      <c r="B758" t="s">
        <v>383</v>
      </c>
      <c r="C758" t="s">
        <v>37</v>
      </c>
      <c r="D758">
        <v>2</v>
      </c>
      <c r="E758">
        <v>2</v>
      </c>
      <c r="F758">
        <v>2</v>
      </c>
      <c r="G758">
        <v>0</v>
      </c>
      <c r="H758">
        <v>6</v>
      </c>
      <c r="I758" s="51">
        <v>2507.5</v>
      </c>
      <c r="J758" s="51">
        <f t="shared" si="89"/>
        <v>15045</v>
      </c>
      <c r="K758" s="51">
        <f t="shared" si="84"/>
        <v>5015</v>
      </c>
      <c r="L758" s="51">
        <f t="shared" si="85"/>
        <v>5015</v>
      </c>
      <c r="M758" s="51">
        <f t="shared" si="86"/>
        <v>5015</v>
      </c>
      <c r="N758" s="51">
        <f t="shared" si="87"/>
        <v>0</v>
      </c>
    </row>
    <row r="759" spans="1:18" x14ac:dyDescent="0.25">
      <c r="A759" s="59" t="s">
        <v>293</v>
      </c>
      <c r="B759" s="59" t="s">
        <v>385</v>
      </c>
      <c r="C759" s="59" t="s">
        <v>24</v>
      </c>
      <c r="D759" s="59">
        <v>1</v>
      </c>
      <c r="E759" s="59">
        <v>0</v>
      </c>
      <c r="F759" s="59">
        <v>1</v>
      </c>
      <c r="G759" s="59">
        <v>0</v>
      </c>
      <c r="H759" s="59">
        <v>2</v>
      </c>
      <c r="I759" s="60">
        <v>1327.5</v>
      </c>
      <c r="J759" s="60">
        <f t="shared" si="89"/>
        <v>2655</v>
      </c>
      <c r="K759" s="60">
        <f t="shared" si="84"/>
        <v>1327.5</v>
      </c>
      <c r="L759" s="60">
        <f t="shared" si="85"/>
        <v>0</v>
      </c>
      <c r="M759" s="60">
        <f t="shared" si="86"/>
        <v>1327.5</v>
      </c>
      <c r="N759" s="60">
        <f t="shared" si="87"/>
        <v>0</v>
      </c>
      <c r="O759" s="61">
        <f>SUM(K712:K759)</f>
        <v>10273663.639999999</v>
      </c>
      <c r="P759" s="61">
        <f t="shared" ref="P759:R759" si="91">SUM(L712:L759)</f>
        <v>10272336.139999999</v>
      </c>
      <c r="Q759" s="61">
        <f t="shared" si="91"/>
        <v>10273663.639999999</v>
      </c>
      <c r="R759" s="61">
        <f t="shared" si="91"/>
        <v>10251242.990000002</v>
      </c>
    </row>
    <row r="760" spans="1:18" x14ac:dyDescent="0.25">
      <c r="A760" t="s">
        <v>640</v>
      </c>
      <c r="B760" t="s">
        <v>1020</v>
      </c>
      <c r="C760" t="s">
        <v>24</v>
      </c>
      <c r="D760">
        <v>15</v>
      </c>
      <c r="E760">
        <v>15</v>
      </c>
      <c r="F760">
        <v>15</v>
      </c>
      <c r="G760">
        <v>15</v>
      </c>
      <c r="H760">
        <v>60</v>
      </c>
      <c r="I760" s="51">
        <v>18196.509999999998</v>
      </c>
      <c r="J760" s="51">
        <f t="shared" si="89"/>
        <v>1091790.5999999999</v>
      </c>
      <c r="K760" s="51">
        <f t="shared" si="84"/>
        <v>272947.64999999997</v>
      </c>
      <c r="L760" s="51">
        <f t="shared" si="85"/>
        <v>272947.64999999997</v>
      </c>
      <c r="M760" s="51">
        <f t="shared" si="86"/>
        <v>272947.64999999997</v>
      </c>
      <c r="N760" s="51">
        <f t="shared" si="87"/>
        <v>272947.64999999997</v>
      </c>
    </row>
    <row r="761" spans="1:18" x14ac:dyDescent="0.25">
      <c r="A761" t="s">
        <v>640</v>
      </c>
      <c r="B761" t="s">
        <v>1021</v>
      </c>
      <c r="C761" t="s">
        <v>24</v>
      </c>
      <c r="D761">
        <v>82</v>
      </c>
      <c r="E761">
        <v>82</v>
      </c>
      <c r="F761">
        <v>82</v>
      </c>
      <c r="G761">
        <v>80</v>
      </c>
      <c r="H761">
        <v>326</v>
      </c>
      <c r="I761" s="51">
        <v>4425</v>
      </c>
      <c r="J761" s="51">
        <f t="shared" si="89"/>
        <v>1442550</v>
      </c>
      <c r="K761" s="51">
        <f t="shared" si="84"/>
        <v>362850</v>
      </c>
      <c r="L761" s="51">
        <f t="shared" si="85"/>
        <v>362850</v>
      </c>
      <c r="M761" s="51">
        <f t="shared" si="86"/>
        <v>362850</v>
      </c>
      <c r="N761" s="51">
        <f t="shared" si="87"/>
        <v>354000</v>
      </c>
    </row>
    <row r="762" spans="1:18" x14ac:dyDescent="0.25">
      <c r="A762" t="s">
        <v>640</v>
      </c>
      <c r="B762" t="s">
        <v>1022</v>
      </c>
      <c r="C762" t="s">
        <v>24</v>
      </c>
      <c r="D762">
        <v>16</v>
      </c>
      <c r="E762">
        <v>16</v>
      </c>
      <c r="F762">
        <v>16</v>
      </c>
      <c r="G762">
        <v>15</v>
      </c>
      <c r="H762">
        <v>63</v>
      </c>
      <c r="I762" s="51">
        <v>32277</v>
      </c>
      <c r="J762" s="51">
        <f t="shared" si="89"/>
        <v>2033451</v>
      </c>
      <c r="K762" s="51">
        <f t="shared" si="84"/>
        <v>516432</v>
      </c>
      <c r="L762" s="51">
        <f t="shared" si="85"/>
        <v>516432</v>
      </c>
      <c r="M762" s="51">
        <f t="shared" si="86"/>
        <v>516432</v>
      </c>
      <c r="N762" s="51">
        <f t="shared" si="87"/>
        <v>484155</v>
      </c>
    </row>
    <row r="763" spans="1:18" x14ac:dyDescent="0.25">
      <c r="A763" t="s">
        <v>640</v>
      </c>
      <c r="B763" t="s">
        <v>1023</v>
      </c>
      <c r="C763" t="s">
        <v>24</v>
      </c>
      <c r="D763">
        <v>1</v>
      </c>
      <c r="E763">
        <v>1</v>
      </c>
      <c r="F763">
        <v>1</v>
      </c>
      <c r="G763">
        <v>0</v>
      </c>
      <c r="H763">
        <v>3</v>
      </c>
      <c r="I763" s="51">
        <v>9918</v>
      </c>
      <c r="J763" s="51">
        <f t="shared" si="89"/>
        <v>29754</v>
      </c>
      <c r="K763" s="51">
        <f t="shared" si="84"/>
        <v>9918</v>
      </c>
      <c r="L763" s="51">
        <f t="shared" si="85"/>
        <v>9918</v>
      </c>
      <c r="M763" s="51">
        <f t="shared" si="86"/>
        <v>9918</v>
      </c>
      <c r="N763" s="51">
        <f t="shared" si="87"/>
        <v>0</v>
      </c>
    </row>
    <row r="764" spans="1:18" x14ac:dyDescent="0.25">
      <c r="A764" t="s">
        <v>640</v>
      </c>
      <c r="B764" t="s">
        <v>1024</v>
      </c>
      <c r="C764" t="s">
        <v>24</v>
      </c>
      <c r="D764">
        <v>1</v>
      </c>
      <c r="E764">
        <v>1</v>
      </c>
      <c r="F764">
        <v>1</v>
      </c>
      <c r="G764">
        <v>1</v>
      </c>
      <c r="H764">
        <v>4</v>
      </c>
      <c r="I764" s="51">
        <v>5803</v>
      </c>
      <c r="J764" s="51">
        <f t="shared" si="89"/>
        <v>23212</v>
      </c>
      <c r="K764" s="51">
        <f t="shared" si="84"/>
        <v>5803</v>
      </c>
      <c r="L764" s="51">
        <f t="shared" si="85"/>
        <v>5803</v>
      </c>
      <c r="M764" s="51">
        <f t="shared" si="86"/>
        <v>5803</v>
      </c>
      <c r="N764" s="51">
        <f t="shared" si="87"/>
        <v>5803</v>
      </c>
    </row>
    <row r="765" spans="1:18" x14ac:dyDescent="0.25">
      <c r="A765" t="s">
        <v>640</v>
      </c>
      <c r="B765" t="s">
        <v>1025</v>
      </c>
      <c r="C765" t="s">
        <v>24</v>
      </c>
      <c r="D765">
        <v>9</v>
      </c>
      <c r="E765">
        <v>9</v>
      </c>
      <c r="F765">
        <v>9</v>
      </c>
      <c r="G765">
        <v>8</v>
      </c>
      <c r="H765">
        <v>35</v>
      </c>
      <c r="I765" s="51">
        <v>7500</v>
      </c>
      <c r="J765" s="51">
        <f t="shared" si="89"/>
        <v>262500</v>
      </c>
      <c r="K765" s="51">
        <f t="shared" si="84"/>
        <v>67500</v>
      </c>
      <c r="L765" s="51">
        <f t="shared" si="85"/>
        <v>67500</v>
      </c>
      <c r="M765" s="51">
        <f t="shared" si="86"/>
        <v>67500</v>
      </c>
      <c r="N765" s="51">
        <f t="shared" si="87"/>
        <v>60000</v>
      </c>
    </row>
    <row r="766" spans="1:18" x14ac:dyDescent="0.25">
      <c r="A766" t="s">
        <v>640</v>
      </c>
      <c r="B766" t="s">
        <v>1209</v>
      </c>
      <c r="C766" t="s">
        <v>24</v>
      </c>
      <c r="E766">
        <v>100</v>
      </c>
      <c r="G766">
        <v>100</v>
      </c>
      <c r="H766">
        <v>200</v>
      </c>
      <c r="I766" s="51">
        <v>200</v>
      </c>
      <c r="J766" s="51">
        <f t="shared" si="89"/>
        <v>40000</v>
      </c>
      <c r="L766" s="51">
        <v>20000</v>
      </c>
      <c r="N766" s="51">
        <v>20000</v>
      </c>
    </row>
    <row r="767" spans="1:18" x14ac:dyDescent="0.25">
      <c r="A767" t="s">
        <v>640</v>
      </c>
      <c r="B767" t="s">
        <v>1026</v>
      </c>
      <c r="C767" t="s">
        <v>24</v>
      </c>
      <c r="D767">
        <v>8</v>
      </c>
      <c r="E767">
        <v>8</v>
      </c>
      <c r="F767">
        <v>8</v>
      </c>
      <c r="G767">
        <v>6</v>
      </c>
      <c r="H767">
        <v>30</v>
      </c>
      <c r="I767" s="51">
        <v>10485.24</v>
      </c>
      <c r="J767" s="51">
        <f t="shared" si="89"/>
        <v>314557.2</v>
      </c>
      <c r="K767" s="51">
        <f t="shared" si="84"/>
        <v>83881.919999999998</v>
      </c>
      <c r="L767" s="51">
        <f t="shared" si="85"/>
        <v>83881.919999999998</v>
      </c>
      <c r="M767" s="51">
        <f t="shared" si="86"/>
        <v>83881.919999999998</v>
      </c>
      <c r="N767" s="51">
        <f t="shared" si="87"/>
        <v>62911.44</v>
      </c>
    </row>
    <row r="768" spans="1:18" x14ac:dyDescent="0.25">
      <c r="A768" t="s">
        <v>640</v>
      </c>
      <c r="B768" t="s">
        <v>1108</v>
      </c>
      <c r="C768" t="s">
        <v>24</v>
      </c>
      <c r="D768">
        <v>0</v>
      </c>
      <c r="E768">
        <v>0</v>
      </c>
      <c r="F768">
        <v>0</v>
      </c>
      <c r="G768">
        <v>1</v>
      </c>
      <c r="H768">
        <v>1</v>
      </c>
      <c r="I768" s="51">
        <v>4250</v>
      </c>
      <c r="J768" s="51">
        <f t="shared" si="89"/>
        <v>4250</v>
      </c>
      <c r="K768" s="51">
        <f t="shared" si="84"/>
        <v>0</v>
      </c>
      <c r="L768" s="51">
        <f t="shared" si="85"/>
        <v>0</v>
      </c>
      <c r="M768" s="51">
        <f t="shared" si="86"/>
        <v>0</v>
      </c>
      <c r="N768" s="51">
        <f t="shared" si="87"/>
        <v>4250</v>
      </c>
    </row>
    <row r="769" spans="1:18" x14ac:dyDescent="0.25">
      <c r="A769" t="s">
        <v>640</v>
      </c>
      <c r="B769" t="s">
        <v>1109</v>
      </c>
      <c r="C769" t="s">
        <v>24</v>
      </c>
      <c r="D769">
        <v>5</v>
      </c>
      <c r="E769">
        <v>5</v>
      </c>
      <c r="F769">
        <v>5</v>
      </c>
      <c r="G769">
        <v>5</v>
      </c>
      <c r="H769">
        <v>20</v>
      </c>
      <c r="I769" s="51">
        <v>4238</v>
      </c>
      <c r="J769" s="51">
        <f t="shared" si="89"/>
        <v>84760</v>
      </c>
      <c r="K769" s="51">
        <f t="shared" si="84"/>
        <v>21190</v>
      </c>
      <c r="L769" s="51">
        <f t="shared" si="85"/>
        <v>21190</v>
      </c>
      <c r="M769" s="51">
        <f t="shared" si="86"/>
        <v>21190</v>
      </c>
      <c r="N769" s="51">
        <f t="shared" si="87"/>
        <v>21190</v>
      </c>
    </row>
    <row r="770" spans="1:18" x14ac:dyDescent="0.25">
      <c r="A770" t="s">
        <v>640</v>
      </c>
      <c r="B770" t="s">
        <v>1110</v>
      </c>
      <c r="C770" t="s">
        <v>24</v>
      </c>
      <c r="D770">
        <v>0</v>
      </c>
      <c r="E770">
        <v>0</v>
      </c>
      <c r="F770">
        <v>0</v>
      </c>
      <c r="G770">
        <v>1</v>
      </c>
      <c r="H770">
        <v>1</v>
      </c>
      <c r="I770" s="51">
        <v>90000</v>
      </c>
      <c r="J770" s="51">
        <f t="shared" si="89"/>
        <v>90000</v>
      </c>
      <c r="K770" s="51">
        <f t="shared" si="84"/>
        <v>0</v>
      </c>
      <c r="L770" s="51">
        <f t="shared" si="85"/>
        <v>0</v>
      </c>
      <c r="M770" s="51">
        <f t="shared" si="86"/>
        <v>0</v>
      </c>
      <c r="N770" s="51">
        <f t="shared" si="87"/>
        <v>90000</v>
      </c>
    </row>
    <row r="771" spans="1:18" x14ac:dyDescent="0.25">
      <c r="A771" t="s">
        <v>640</v>
      </c>
      <c r="B771" t="s">
        <v>1111</v>
      </c>
      <c r="C771" t="s">
        <v>24</v>
      </c>
      <c r="D771">
        <v>0</v>
      </c>
      <c r="E771">
        <v>0</v>
      </c>
      <c r="F771">
        <v>0</v>
      </c>
      <c r="G771">
        <v>1</v>
      </c>
      <c r="H771">
        <v>1</v>
      </c>
      <c r="I771" s="51">
        <v>45000</v>
      </c>
      <c r="J771" s="51">
        <f t="shared" si="89"/>
        <v>45000</v>
      </c>
      <c r="K771" s="51">
        <f t="shared" si="84"/>
        <v>0</v>
      </c>
      <c r="L771" s="51">
        <f t="shared" si="85"/>
        <v>0</v>
      </c>
      <c r="M771" s="51">
        <f t="shared" si="86"/>
        <v>0</v>
      </c>
      <c r="N771" s="51">
        <f t="shared" si="87"/>
        <v>45000</v>
      </c>
    </row>
    <row r="772" spans="1:18" x14ac:dyDescent="0.25">
      <c r="A772" t="s">
        <v>640</v>
      </c>
      <c r="B772" t="s">
        <v>1112</v>
      </c>
      <c r="C772" t="s">
        <v>24</v>
      </c>
      <c r="D772">
        <v>5</v>
      </c>
      <c r="E772">
        <v>5</v>
      </c>
      <c r="F772">
        <v>5</v>
      </c>
      <c r="G772">
        <v>5</v>
      </c>
      <c r="H772">
        <v>20</v>
      </c>
      <c r="I772" s="51">
        <v>4500</v>
      </c>
      <c r="J772" s="51">
        <f t="shared" si="89"/>
        <v>90000</v>
      </c>
      <c r="K772" s="51">
        <f t="shared" si="84"/>
        <v>22500</v>
      </c>
      <c r="L772" s="51">
        <f t="shared" si="85"/>
        <v>22500</v>
      </c>
      <c r="M772" s="51">
        <f t="shared" si="86"/>
        <v>22500</v>
      </c>
      <c r="N772" s="51">
        <f t="shared" si="87"/>
        <v>22500</v>
      </c>
    </row>
    <row r="773" spans="1:18" x14ac:dyDescent="0.25">
      <c r="A773" t="s">
        <v>640</v>
      </c>
      <c r="B773" t="s">
        <v>1113</v>
      </c>
      <c r="C773" t="s">
        <v>24</v>
      </c>
      <c r="D773">
        <v>25</v>
      </c>
      <c r="E773">
        <v>25</v>
      </c>
      <c r="F773">
        <v>25</v>
      </c>
      <c r="G773">
        <v>25</v>
      </c>
      <c r="H773">
        <v>100</v>
      </c>
      <c r="I773" s="51">
        <v>3770</v>
      </c>
      <c r="J773" s="51">
        <f t="shared" si="89"/>
        <v>377000</v>
      </c>
      <c r="K773" s="51">
        <f t="shared" si="84"/>
        <v>94250</v>
      </c>
      <c r="L773" s="51">
        <f t="shared" si="85"/>
        <v>94250</v>
      </c>
      <c r="M773" s="51">
        <f t="shared" si="86"/>
        <v>94250</v>
      </c>
      <c r="N773" s="51">
        <f t="shared" si="87"/>
        <v>94250</v>
      </c>
    </row>
    <row r="774" spans="1:18" x14ac:dyDescent="0.25">
      <c r="A774" t="s">
        <v>640</v>
      </c>
      <c r="B774" t="s">
        <v>1114</v>
      </c>
      <c r="C774" t="s">
        <v>24</v>
      </c>
      <c r="D774">
        <v>25</v>
      </c>
      <c r="E774">
        <v>25</v>
      </c>
      <c r="F774">
        <v>25</v>
      </c>
      <c r="G774">
        <v>25</v>
      </c>
      <c r="H774">
        <v>100</v>
      </c>
      <c r="I774" s="51">
        <v>3770</v>
      </c>
      <c r="J774" s="51">
        <f t="shared" si="89"/>
        <v>377000</v>
      </c>
      <c r="K774" s="51">
        <f t="shared" si="84"/>
        <v>94250</v>
      </c>
      <c r="L774" s="51">
        <f t="shared" si="85"/>
        <v>94250</v>
      </c>
      <c r="M774" s="51">
        <f t="shared" si="86"/>
        <v>94250</v>
      </c>
      <c r="N774" s="51">
        <f t="shared" si="87"/>
        <v>94250</v>
      </c>
    </row>
    <row r="775" spans="1:18" x14ac:dyDescent="0.25">
      <c r="A775" t="s">
        <v>640</v>
      </c>
      <c r="B775" t="s">
        <v>1115</v>
      </c>
      <c r="C775" t="s">
        <v>24</v>
      </c>
      <c r="D775">
        <v>14</v>
      </c>
      <c r="E775">
        <v>14</v>
      </c>
      <c r="F775">
        <v>14</v>
      </c>
      <c r="G775">
        <v>13</v>
      </c>
      <c r="H775">
        <v>55</v>
      </c>
      <c r="I775" s="51">
        <v>3897.6</v>
      </c>
      <c r="J775" s="51">
        <f t="shared" si="89"/>
        <v>214368</v>
      </c>
      <c r="K775" s="51">
        <f t="shared" ref="K775:K817" si="92">D775*I775</f>
        <v>54566.400000000001</v>
      </c>
      <c r="L775" s="51">
        <f t="shared" ref="L775:L817" si="93">I775*E775</f>
        <v>54566.400000000001</v>
      </c>
      <c r="M775" s="51">
        <f t="shared" ref="M775:M817" si="94">I775*F775</f>
        <v>54566.400000000001</v>
      </c>
      <c r="N775" s="51">
        <f t="shared" ref="N775:N817" si="95">I775*G775</f>
        <v>50668.799999999996</v>
      </c>
    </row>
    <row r="776" spans="1:18" x14ac:dyDescent="0.25">
      <c r="A776" t="s">
        <v>640</v>
      </c>
      <c r="B776" t="s">
        <v>1116</v>
      </c>
      <c r="C776" t="s">
        <v>24</v>
      </c>
      <c r="D776">
        <v>13</v>
      </c>
      <c r="E776">
        <v>13</v>
      </c>
      <c r="F776">
        <v>13</v>
      </c>
      <c r="G776">
        <v>11</v>
      </c>
      <c r="H776">
        <v>50</v>
      </c>
      <c r="I776" s="51">
        <v>8328.7999999999993</v>
      </c>
      <c r="J776" s="51">
        <f t="shared" ref="J776:J817" si="96">I776*H776</f>
        <v>416439.99999999994</v>
      </c>
      <c r="K776" s="51">
        <f t="shared" si="92"/>
        <v>108274.4</v>
      </c>
      <c r="L776" s="51">
        <f t="shared" si="93"/>
        <v>108274.4</v>
      </c>
      <c r="M776" s="51">
        <f t="shared" si="94"/>
        <v>108274.4</v>
      </c>
      <c r="N776" s="51">
        <f t="shared" si="95"/>
        <v>91616.799999999988</v>
      </c>
    </row>
    <row r="777" spans="1:18" x14ac:dyDescent="0.25">
      <c r="A777" t="s">
        <v>640</v>
      </c>
      <c r="B777" t="s">
        <v>1117</v>
      </c>
      <c r="C777" t="s">
        <v>24</v>
      </c>
      <c r="D777">
        <v>13</v>
      </c>
      <c r="E777">
        <v>13</v>
      </c>
      <c r="F777">
        <v>13</v>
      </c>
      <c r="G777">
        <v>11</v>
      </c>
      <c r="H777">
        <v>50</v>
      </c>
      <c r="I777" s="51">
        <v>1677.88</v>
      </c>
      <c r="J777" s="51">
        <f t="shared" si="96"/>
        <v>83894</v>
      </c>
      <c r="K777" s="51">
        <f t="shared" si="92"/>
        <v>21812.440000000002</v>
      </c>
      <c r="L777" s="51">
        <f t="shared" si="93"/>
        <v>21812.440000000002</v>
      </c>
      <c r="M777" s="51">
        <f t="shared" si="94"/>
        <v>21812.440000000002</v>
      </c>
      <c r="N777" s="51">
        <f t="shared" si="95"/>
        <v>18456.68</v>
      </c>
    </row>
    <row r="778" spans="1:18" x14ac:dyDescent="0.25">
      <c r="A778" t="s">
        <v>640</v>
      </c>
      <c r="B778" t="s">
        <v>1118</v>
      </c>
      <c r="C778" t="s">
        <v>24</v>
      </c>
      <c r="D778">
        <v>25</v>
      </c>
      <c r="E778">
        <v>25</v>
      </c>
      <c r="F778">
        <v>25</v>
      </c>
      <c r="G778">
        <v>25</v>
      </c>
      <c r="H778">
        <v>100</v>
      </c>
      <c r="I778" s="51">
        <v>1394.44</v>
      </c>
      <c r="J778" s="51">
        <f t="shared" si="96"/>
        <v>139444</v>
      </c>
      <c r="K778" s="51">
        <f t="shared" si="92"/>
        <v>34861</v>
      </c>
      <c r="L778" s="51">
        <f t="shared" si="93"/>
        <v>34861</v>
      </c>
      <c r="M778" s="51">
        <f t="shared" si="94"/>
        <v>34861</v>
      </c>
      <c r="N778" s="51">
        <f t="shared" si="95"/>
        <v>34861</v>
      </c>
    </row>
    <row r="779" spans="1:18" x14ac:dyDescent="0.25">
      <c r="A779" t="s">
        <v>640</v>
      </c>
      <c r="B779" t="s">
        <v>1119</v>
      </c>
      <c r="C779" t="s">
        <v>24</v>
      </c>
      <c r="D779">
        <v>18</v>
      </c>
      <c r="E779">
        <v>18</v>
      </c>
      <c r="F779">
        <v>18</v>
      </c>
      <c r="G779">
        <v>16</v>
      </c>
      <c r="H779">
        <v>70</v>
      </c>
      <c r="I779" s="51">
        <v>5603.96</v>
      </c>
      <c r="J779" s="51">
        <f t="shared" si="96"/>
        <v>392277.2</v>
      </c>
      <c r="K779" s="51">
        <f t="shared" si="92"/>
        <v>100871.28</v>
      </c>
      <c r="L779" s="51">
        <f t="shared" si="93"/>
        <v>100871.28</v>
      </c>
      <c r="M779" s="51">
        <f t="shared" si="94"/>
        <v>100871.28</v>
      </c>
      <c r="N779" s="51">
        <f t="shared" si="95"/>
        <v>89663.360000000001</v>
      </c>
      <c r="O779" s="53"/>
      <c r="P779" s="53"/>
      <c r="Q779" s="53"/>
      <c r="R779" s="53"/>
    </row>
    <row r="780" spans="1:18" x14ac:dyDescent="0.25">
      <c r="A780" t="s">
        <v>640</v>
      </c>
      <c r="B780" t="s">
        <v>1120</v>
      </c>
      <c r="C780" t="s">
        <v>24</v>
      </c>
      <c r="D780">
        <v>10</v>
      </c>
      <c r="E780">
        <v>10</v>
      </c>
      <c r="F780">
        <v>10</v>
      </c>
      <c r="G780">
        <v>10</v>
      </c>
      <c r="H780">
        <v>40</v>
      </c>
      <c r="I780" s="51">
        <v>3600</v>
      </c>
      <c r="J780" s="51">
        <f t="shared" si="96"/>
        <v>144000</v>
      </c>
      <c r="K780" s="51">
        <f t="shared" si="92"/>
        <v>36000</v>
      </c>
      <c r="L780" s="51">
        <f t="shared" si="93"/>
        <v>36000</v>
      </c>
      <c r="M780" s="51">
        <f t="shared" si="94"/>
        <v>36000</v>
      </c>
      <c r="N780" s="51">
        <f t="shared" si="95"/>
        <v>36000</v>
      </c>
    </row>
    <row r="781" spans="1:18" x14ac:dyDescent="0.25">
      <c r="A781" t="s">
        <v>640</v>
      </c>
      <c r="B781" t="s">
        <v>1121</v>
      </c>
      <c r="C781" t="s">
        <v>1195</v>
      </c>
      <c r="D781">
        <v>4</v>
      </c>
      <c r="E781">
        <v>4</v>
      </c>
      <c r="F781">
        <v>4</v>
      </c>
      <c r="G781">
        <v>3</v>
      </c>
      <c r="H781">
        <v>15</v>
      </c>
      <c r="I781" s="51">
        <v>22011</v>
      </c>
      <c r="J781" s="51">
        <f t="shared" si="96"/>
        <v>330165</v>
      </c>
      <c r="K781" s="51">
        <f t="shared" si="92"/>
        <v>88044</v>
      </c>
      <c r="L781" s="51">
        <f t="shared" si="93"/>
        <v>88044</v>
      </c>
      <c r="M781" s="51">
        <f t="shared" si="94"/>
        <v>88044</v>
      </c>
      <c r="N781" s="51">
        <f t="shared" si="95"/>
        <v>66033</v>
      </c>
      <c r="O781" s="53"/>
      <c r="P781" s="53"/>
      <c r="Q781" s="53"/>
      <c r="R781" s="53"/>
    </row>
    <row r="782" spans="1:18" x14ac:dyDescent="0.25">
      <c r="A782" t="s">
        <v>640</v>
      </c>
      <c r="B782" t="s">
        <v>1122</v>
      </c>
      <c r="C782" t="s">
        <v>24</v>
      </c>
      <c r="D782">
        <v>5</v>
      </c>
      <c r="E782">
        <v>5</v>
      </c>
      <c r="F782">
        <v>5</v>
      </c>
      <c r="G782">
        <v>5</v>
      </c>
      <c r="H782">
        <v>20</v>
      </c>
      <c r="I782" s="51">
        <v>12058</v>
      </c>
      <c r="J782" s="51">
        <f t="shared" si="96"/>
        <v>241160</v>
      </c>
      <c r="K782" s="51">
        <f t="shared" si="92"/>
        <v>60290</v>
      </c>
      <c r="L782" s="51">
        <f t="shared" si="93"/>
        <v>60290</v>
      </c>
      <c r="M782" s="51">
        <f t="shared" si="94"/>
        <v>60290</v>
      </c>
      <c r="N782" s="51">
        <f t="shared" si="95"/>
        <v>60290</v>
      </c>
    </row>
    <row r="783" spans="1:18" x14ac:dyDescent="0.25">
      <c r="A783" t="s">
        <v>640</v>
      </c>
      <c r="B783" t="s">
        <v>1123</v>
      </c>
      <c r="C783" t="s">
        <v>24</v>
      </c>
      <c r="D783">
        <v>68</v>
      </c>
      <c r="E783">
        <v>68</v>
      </c>
      <c r="F783">
        <v>68</v>
      </c>
      <c r="G783">
        <v>66</v>
      </c>
      <c r="H783">
        <v>270</v>
      </c>
      <c r="I783" s="51">
        <v>4250</v>
      </c>
      <c r="J783" s="51">
        <f t="shared" si="96"/>
        <v>1147500</v>
      </c>
      <c r="K783" s="51">
        <f t="shared" si="92"/>
        <v>289000</v>
      </c>
      <c r="L783" s="51">
        <f t="shared" si="93"/>
        <v>289000</v>
      </c>
      <c r="M783" s="51">
        <f t="shared" si="94"/>
        <v>289000</v>
      </c>
      <c r="N783" s="51">
        <f t="shared" si="95"/>
        <v>280500</v>
      </c>
    </row>
    <row r="784" spans="1:18" x14ac:dyDescent="0.25">
      <c r="A784" t="s">
        <v>640</v>
      </c>
      <c r="B784" t="s">
        <v>1124</v>
      </c>
      <c r="C784" t="s">
        <v>24</v>
      </c>
      <c r="D784">
        <v>6</v>
      </c>
      <c r="E784">
        <v>6</v>
      </c>
      <c r="F784">
        <v>6</v>
      </c>
      <c r="G784">
        <v>7</v>
      </c>
      <c r="H784">
        <v>25</v>
      </c>
      <c r="I784" s="51">
        <v>4250</v>
      </c>
      <c r="J784" s="51">
        <f t="shared" si="96"/>
        <v>106250</v>
      </c>
      <c r="K784" s="51">
        <f t="shared" si="92"/>
        <v>25500</v>
      </c>
      <c r="L784" s="51">
        <f t="shared" si="93"/>
        <v>25500</v>
      </c>
      <c r="M784" s="51">
        <f t="shared" si="94"/>
        <v>25500</v>
      </c>
      <c r="N784" s="51">
        <f t="shared" si="95"/>
        <v>29750</v>
      </c>
    </row>
    <row r="785" spans="1:18" x14ac:dyDescent="0.25">
      <c r="A785" s="59" t="s">
        <v>640</v>
      </c>
      <c r="B785" s="59" t="s">
        <v>1125</v>
      </c>
      <c r="C785" s="59" t="s">
        <v>24</v>
      </c>
      <c r="D785" s="59">
        <v>15</v>
      </c>
      <c r="E785" s="59">
        <v>15</v>
      </c>
      <c r="F785" s="59">
        <v>15</v>
      </c>
      <c r="G785" s="59">
        <v>15</v>
      </c>
      <c r="H785" s="59">
        <v>60</v>
      </c>
      <c r="I785" s="60">
        <v>3906</v>
      </c>
      <c r="J785" s="60">
        <f t="shared" si="96"/>
        <v>234360</v>
      </c>
      <c r="K785" s="60">
        <f t="shared" si="92"/>
        <v>58590</v>
      </c>
      <c r="L785" s="60">
        <f t="shared" si="93"/>
        <v>58590</v>
      </c>
      <c r="M785" s="60">
        <f t="shared" si="94"/>
        <v>58590</v>
      </c>
      <c r="N785" s="60">
        <f t="shared" si="95"/>
        <v>58590</v>
      </c>
      <c r="O785" s="61">
        <f>SUM(K760:K785)</f>
        <v>2429332.09</v>
      </c>
      <c r="P785" s="61">
        <f t="shared" ref="P785:R785" si="97">SUM(L760:L785)</f>
        <v>2449332.09</v>
      </c>
      <c r="Q785" s="61">
        <f t="shared" si="97"/>
        <v>2429332.09</v>
      </c>
      <c r="R785" s="61">
        <f t="shared" si="97"/>
        <v>2447686.73</v>
      </c>
    </row>
    <row r="786" spans="1:18" x14ac:dyDescent="0.25">
      <c r="A786" t="s">
        <v>387</v>
      </c>
      <c r="B786" t="s">
        <v>389</v>
      </c>
      <c r="C786" t="s">
        <v>24</v>
      </c>
      <c r="D786">
        <v>1</v>
      </c>
      <c r="E786">
        <v>0</v>
      </c>
      <c r="F786">
        <v>1</v>
      </c>
      <c r="G786">
        <v>0</v>
      </c>
      <c r="H786">
        <v>2</v>
      </c>
      <c r="I786" s="51">
        <v>154.99</v>
      </c>
      <c r="J786" s="51">
        <f t="shared" si="96"/>
        <v>309.98</v>
      </c>
      <c r="K786" s="51">
        <f t="shared" si="92"/>
        <v>154.99</v>
      </c>
      <c r="L786" s="51">
        <f t="shared" si="93"/>
        <v>0</v>
      </c>
      <c r="M786" s="51">
        <f t="shared" si="94"/>
        <v>154.99</v>
      </c>
      <c r="N786" s="51">
        <f t="shared" si="95"/>
        <v>0</v>
      </c>
    </row>
    <row r="787" spans="1:18" x14ac:dyDescent="0.25">
      <c r="A787" s="59" t="s">
        <v>387</v>
      </c>
      <c r="B787" s="59" t="s">
        <v>1168</v>
      </c>
      <c r="C787" s="59" t="s">
        <v>24</v>
      </c>
      <c r="D787" s="59">
        <v>1</v>
      </c>
      <c r="E787" s="59">
        <v>0</v>
      </c>
      <c r="F787" s="59">
        <v>0</v>
      </c>
      <c r="G787" s="59">
        <v>0</v>
      </c>
      <c r="H787" s="59">
        <v>1</v>
      </c>
      <c r="I787" s="60">
        <v>50000</v>
      </c>
      <c r="J787" s="60">
        <f t="shared" si="96"/>
        <v>50000</v>
      </c>
      <c r="K787" s="60">
        <f t="shared" si="92"/>
        <v>50000</v>
      </c>
      <c r="L787" s="60">
        <f t="shared" si="93"/>
        <v>0</v>
      </c>
      <c r="M787" s="60">
        <f t="shared" si="94"/>
        <v>0</v>
      </c>
      <c r="N787" s="60">
        <f t="shared" si="95"/>
        <v>0</v>
      </c>
      <c r="O787" s="61">
        <f>SUM(K786:K787)</f>
        <v>50154.99</v>
      </c>
      <c r="P787" s="61">
        <f t="shared" ref="P787:R787" si="98">SUM(L786:L787)</f>
        <v>0</v>
      </c>
      <c r="Q787" s="61">
        <f t="shared" si="98"/>
        <v>154.99</v>
      </c>
      <c r="R787" s="61">
        <f t="shared" si="98"/>
        <v>0</v>
      </c>
    </row>
    <row r="788" spans="1:18" x14ac:dyDescent="0.25">
      <c r="A788" t="s">
        <v>660</v>
      </c>
      <c r="B788" t="s">
        <v>1098</v>
      </c>
      <c r="C788" t="s">
        <v>24</v>
      </c>
      <c r="D788">
        <v>8</v>
      </c>
      <c r="E788">
        <v>8</v>
      </c>
      <c r="F788">
        <v>8</v>
      </c>
      <c r="G788">
        <v>6</v>
      </c>
      <c r="H788">
        <v>30</v>
      </c>
      <c r="I788" s="51">
        <v>1753378.0868965518</v>
      </c>
      <c r="J788" s="51">
        <f t="shared" si="96"/>
        <v>52601342.606896549</v>
      </c>
      <c r="K788" s="51">
        <f t="shared" si="92"/>
        <v>14027024.695172414</v>
      </c>
      <c r="L788" s="51">
        <f t="shared" si="93"/>
        <v>14027024.695172414</v>
      </c>
      <c r="M788" s="51">
        <f t="shared" si="94"/>
        <v>14027024.695172414</v>
      </c>
      <c r="N788" s="51">
        <f t="shared" si="95"/>
        <v>10520268.521379311</v>
      </c>
    </row>
    <row r="789" spans="1:18" x14ac:dyDescent="0.25">
      <c r="A789" t="s">
        <v>660</v>
      </c>
      <c r="B789" t="s">
        <v>1099</v>
      </c>
      <c r="C789" t="s">
        <v>24</v>
      </c>
      <c r="D789">
        <v>8</v>
      </c>
      <c r="E789">
        <v>8</v>
      </c>
      <c r="F789">
        <v>8</v>
      </c>
      <c r="G789">
        <v>6</v>
      </c>
      <c r="H789">
        <v>30</v>
      </c>
      <c r="I789" s="51">
        <v>350000</v>
      </c>
      <c r="J789" s="51">
        <f t="shared" si="96"/>
        <v>10500000</v>
      </c>
      <c r="K789" s="51">
        <f t="shared" si="92"/>
        <v>2800000</v>
      </c>
      <c r="L789" s="51">
        <f t="shared" si="93"/>
        <v>2800000</v>
      </c>
      <c r="M789" s="51">
        <f t="shared" si="94"/>
        <v>2800000</v>
      </c>
      <c r="N789" s="51">
        <f t="shared" si="95"/>
        <v>2100000</v>
      </c>
    </row>
    <row r="790" spans="1:18" x14ac:dyDescent="0.25">
      <c r="A790" t="s">
        <v>660</v>
      </c>
      <c r="B790" t="s">
        <v>1101</v>
      </c>
      <c r="C790" t="s">
        <v>24</v>
      </c>
      <c r="D790">
        <v>1</v>
      </c>
      <c r="E790">
        <v>0</v>
      </c>
      <c r="F790">
        <v>0</v>
      </c>
      <c r="G790">
        <v>0</v>
      </c>
      <c r="H790">
        <v>1</v>
      </c>
      <c r="I790" s="51">
        <v>1000000</v>
      </c>
      <c r="J790" s="51">
        <f t="shared" si="96"/>
        <v>1000000</v>
      </c>
      <c r="K790" s="51">
        <f t="shared" si="92"/>
        <v>1000000</v>
      </c>
      <c r="L790" s="51">
        <f t="shared" si="93"/>
        <v>0</v>
      </c>
      <c r="M790" s="51">
        <f t="shared" si="94"/>
        <v>0</v>
      </c>
      <c r="N790" s="51">
        <f t="shared" si="95"/>
        <v>0</v>
      </c>
    </row>
    <row r="791" spans="1:18" x14ac:dyDescent="0.25">
      <c r="A791" t="s">
        <v>660</v>
      </c>
      <c r="B791" t="s">
        <v>1100</v>
      </c>
      <c r="C791" t="s">
        <v>24</v>
      </c>
      <c r="D791">
        <v>1</v>
      </c>
      <c r="E791">
        <v>1</v>
      </c>
      <c r="F791">
        <v>1</v>
      </c>
      <c r="G791">
        <v>1</v>
      </c>
      <c r="H791">
        <v>4</v>
      </c>
      <c r="I791" s="51">
        <v>1225000</v>
      </c>
      <c r="J791" s="51">
        <f t="shared" si="96"/>
        <v>4900000</v>
      </c>
      <c r="K791" s="51">
        <f t="shared" si="92"/>
        <v>1225000</v>
      </c>
      <c r="L791" s="51">
        <f t="shared" si="93"/>
        <v>1225000</v>
      </c>
      <c r="M791" s="51">
        <f t="shared" si="94"/>
        <v>1225000</v>
      </c>
      <c r="N791" s="51">
        <f t="shared" si="95"/>
        <v>1225000</v>
      </c>
      <c r="O791" s="53"/>
      <c r="P791" s="53"/>
      <c r="Q791" s="53"/>
      <c r="R791" s="53"/>
    </row>
    <row r="792" spans="1:18" x14ac:dyDescent="0.25">
      <c r="A792" t="s">
        <v>660</v>
      </c>
      <c r="B792" t="s">
        <v>1102</v>
      </c>
      <c r="C792" t="s">
        <v>24</v>
      </c>
      <c r="D792">
        <v>1</v>
      </c>
      <c r="E792">
        <v>0</v>
      </c>
      <c r="F792">
        <v>0</v>
      </c>
      <c r="G792">
        <v>0</v>
      </c>
      <c r="H792">
        <v>1</v>
      </c>
      <c r="I792" s="51">
        <v>615250</v>
      </c>
      <c r="J792" s="51">
        <f t="shared" si="96"/>
        <v>615250</v>
      </c>
      <c r="K792" s="51">
        <f t="shared" si="92"/>
        <v>615250</v>
      </c>
      <c r="L792" s="51">
        <f t="shared" si="93"/>
        <v>0</v>
      </c>
      <c r="M792" s="51">
        <f t="shared" si="94"/>
        <v>0</v>
      </c>
      <c r="N792" s="51">
        <f t="shared" si="95"/>
        <v>0</v>
      </c>
      <c r="O792" s="53"/>
      <c r="P792" s="53"/>
      <c r="Q792" s="53"/>
      <c r="R792" s="53"/>
    </row>
    <row r="793" spans="1:18" x14ac:dyDescent="0.25">
      <c r="A793" t="s">
        <v>660</v>
      </c>
      <c r="B793" t="s">
        <v>1103</v>
      </c>
      <c r="C793" t="s">
        <v>24</v>
      </c>
      <c r="D793">
        <v>1</v>
      </c>
      <c r="E793">
        <v>0</v>
      </c>
      <c r="F793">
        <v>0</v>
      </c>
      <c r="G793">
        <v>0</v>
      </c>
      <c r="H793">
        <v>1</v>
      </c>
      <c r="I793" s="51">
        <v>95000</v>
      </c>
      <c r="J793" s="51">
        <f t="shared" si="96"/>
        <v>95000</v>
      </c>
      <c r="K793" s="51">
        <f t="shared" si="92"/>
        <v>95000</v>
      </c>
      <c r="L793" s="51">
        <f t="shared" si="93"/>
        <v>0</v>
      </c>
      <c r="M793" s="51">
        <f t="shared" si="94"/>
        <v>0</v>
      </c>
      <c r="N793" s="51">
        <f t="shared" si="95"/>
        <v>0</v>
      </c>
      <c r="O793" s="53"/>
      <c r="P793" s="53"/>
      <c r="Q793" s="53"/>
      <c r="R793" s="53"/>
    </row>
    <row r="794" spans="1:18" x14ac:dyDescent="0.25">
      <c r="A794" t="s">
        <v>660</v>
      </c>
      <c r="B794" t="s">
        <v>1104</v>
      </c>
      <c r="C794" t="s">
        <v>24</v>
      </c>
      <c r="D794">
        <v>6</v>
      </c>
      <c r="E794">
        <v>6</v>
      </c>
      <c r="F794">
        <v>6</v>
      </c>
      <c r="G794">
        <v>7</v>
      </c>
      <c r="H794">
        <v>25</v>
      </c>
      <c r="I794" s="51">
        <v>25000</v>
      </c>
      <c r="J794" s="51">
        <f t="shared" si="96"/>
        <v>625000</v>
      </c>
      <c r="K794" s="51">
        <f t="shared" si="92"/>
        <v>150000</v>
      </c>
      <c r="L794" s="51">
        <f t="shared" si="93"/>
        <v>150000</v>
      </c>
      <c r="M794" s="51">
        <f t="shared" si="94"/>
        <v>150000</v>
      </c>
      <c r="N794" s="51">
        <f t="shared" si="95"/>
        <v>175000</v>
      </c>
    </row>
    <row r="795" spans="1:18" x14ac:dyDescent="0.25">
      <c r="A795" t="s">
        <v>660</v>
      </c>
      <c r="B795" t="s">
        <v>1105</v>
      </c>
      <c r="C795" t="s">
        <v>24</v>
      </c>
      <c r="D795">
        <v>38</v>
      </c>
      <c r="E795">
        <v>38</v>
      </c>
      <c r="F795">
        <v>38</v>
      </c>
      <c r="G795">
        <v>36</v>
      </c>
      <c r="H795">
        <v>150</v>
      </c>
      <c r="I795" s="51">
        <v>1500</v>
      </c>
      <c r="J795" s="51">
        <f t="shared" si="96"/>
        <v>225000</v>
      </c>
      <c r="K795" s="51">
        <f t="shared" si="92"/>
        <v>57000</v>
      </c>
      <c r="L795" s="51">
        <f t="shared" si="93"/>
        <v>57000</v>
      </c>
      <c r="M795" s="51">
        <f t="shared" si="94"/>
        <v>57000</v>
      </c>
      <c r="N795" s="51">
        <f t="shared" si="95"/>
        <v>54000</v>
      </c>
    </row>
    <row r="796" spans="1:18" x14ac:dyDescent="0.25">
      <c r="A796" t="s">
        <v>660</v>
      </c>
      <c r="B796" t="s">
        <v>1106</v>
      </c>
      <c r="C796" t="s">
        <v>24</v>
      </c>
      <c r="D796">
        <v>1</v>
      </c>
      <c r="E796">
        <v>0</v>
      </c>
      <c r="F796">
        <v>0</v>
      </c>
      <c r="G796">
        <v>0</v>
      </c>
      <c r="H796">
        <v>1</v>
      </c>
      <c r="I796" s="51">
        <v>400000</v>
      </c>
      <c r="J796" s="51">
        <f t="shared" si="96"/>
        <v>400000</v>
      </c>
      <c r="K796" s="51">
        <f t="shared" si="92"/>
        <v>400000</v>
      </c>
      <c r="L796" s="51">
        <f t="shared" si="93"/>
        <v>0</v>
      </c>
      <c r="M796" s="51">
        <f t="shared" si="94"/>
        <v>0</v>
      </c>
      <c r="N796" s="51">
        <f t="shared" si="95"/>
        <v>0</v>
      </c>
    </row>
    <row r="797" spans="1:18" x14ac:dyDescent="0.25">
      <c r="A797" s="59" t="s">
        <v>660</v>
      </c>
      <c r="B797" s="59" t="s">
        <v>1107</v>
      </c>
      <c r="C797" s="59" t="s">
        <v>24</v>
      </c>
      <c r="D797" s="59">
        <v>1</v>
      </c>
      <c r="E797" s="59">
        <v>0</v>
      </c>
      <c r="F797" s="59">
        <v>0</v>
      </c>
      <c r="G797" s="59">
        <v>0</v>
      </c>
      <c r="H797" s="59">
        <v>1</v>
      </c>
      <c r="I797" s="60">
        <v>56000</v>
      </c>
      <c r="J797" s="60">
        <f t="shared" si="96"/>
        <v>56000</v>
      </c>
      <c r="K797" s="60">
        <f t="shared" si="92"/>
        <v>56000</v>
      </c>
      <c r="L797" s="60">
        <f t="shared" si="93"/>
        <v>0</v>
      </c>
      <c r="M797" s="60">
        <f t="shared" si="94"/>
        <v>0</v>
      </c>
      <c r="N797" s="60">
        <f t="shared" si="95"/>
        <v>0</v>
      </c>
      <c r="O797" s="61">
        <f>SUM(K788:K797)</f>
        <v>20425274.695172414</v>
      </c>
      <c r="P797" s="61">
        <f t="shared" ref="P797:R797" si="99">SUM(L788:L797)</f>
        <v>18259024.695172414</v>
      </c>
      <c r="Q797" s="61">
        <f t="shared" si="99"/>
        <v>18259024.695172414</v>
      </c>
      <c r="R797" s="61">
        <f t="shared" si="99"/>
        <v>14074268.521379311</v>
      </c>
    </row>
    <row r="798" spans="1:18" x14ac:dyDescent="0.25">
      <c r="A798" s="59" t="s">
        <v>25</v>
      </c>
      <c r="B798" s="59" t="s">
        <v>26</v>
      </c>
      <c r="C798" s="59" t="s">
        <v>24</v>
      </c>
      <c r="D798" s="59">
        <v>47</v>
      </c>
      <c r="E798" s="59">
        <v>47</v>
      </c>
      <c r="F798" s="59">
        <v>47</v>
      </c>
      <c r="G798" s="59">
        <v>47</v>
      </c>
      <c r="H798" s="59">
        <v>188</v>
      </c>
      <c r="I798" s="60">
        <v>17021.276595744679</v>
      </c>
      <c r="J798" s="60">
        <f t="shared" si="96"/>
        <v>3199999.9999999995</v>
      </c>
      <c r="K798" s="60">
        <f t="shared" si="92"/>
        <v>799999.99999999988</v>
      </c>
      <c r="L798" s="60">
        <f t="shared" si="93"/>
        <v>799999.99999999988</v>
      </c>
      <c r="M798" s="60">
        <f t="shared" si="94"/>
        <v>799999.99999999988</v>
      </c>
      <c r="N798" s="60">
        <f t="shared" si="95"/>
        <v>799999.99999999988</v>
      </c>
      <c r="O798" s="61">
        <f>K798</f>
        <v>799999.99999999988</v>
      </c>
      <c r="P798" s="61">
        <f t="shared" ref="P798:R798" si="100">L798</f>
        <v>799999.99999999988</v>
      </c>
      <c r="Q798" s="61">
        <f t="shared" si="100"/>
        <v>799999.99999999988</v>
      </c>
      <c r="R798" s="61">
        <f t="shared" si="100"/>
        <v>799999.99999999988</v>
      </c>
    </row>
    <row r="799" spans="1:18" x14ac:dyDescent="0.25">
      <c r="A799" s="59" t="s">
        <v>540</v>
      </c>
      <c r="B799" s="59" t="s">
        <v>541</v>
      </c>
      <c r="C799" s="59" t="s">
        <v>24</v>
      </c>
      <c r="D799" s="59">
        <v>0</v>
      </c>
      <c r="E799" s="59">
        <v>1400</v>
      </c>
      <c r="F799" s="59">
        <v>0</v>
      </c>
      <c r="G799" s="59">
        <v>0</v>
      </c>
      <c r="H799" s="59">
        <v>1400</v>
      </c>
      <c r="I799" s="60">
        <v>1000</v>
      </c>
      <c r="J799" s="60">
        <f t="shared" si="96"/>
        <v>1400000</v>
      </c>
      <c r="K799" s="60">
        <f t="shared" si="92"/>
        <v>0</v>
      </c>
      <c r="L799" s="60">
        <f t="shared" si="93"/>
        <v>1400000</v>
      </c>
      <c r="M799" s="60">
        <f t="shared" si="94"/>
        <v>0</v>
      </c>
      <c r="N799" s="60">
        <f t="shared" si="95"/>
        <v>0</v>
      </c>
      <c r="O799" s="61">
        <f>K799</f>
        <v>0</v>
      </c>
      <c r="P799" s="61">
        <f t="shared" ref="P799" si="101">L799</f>
        <v>1400000</v>
      </c>
      <c r="Q799" s="61">
        <f t="shared" ref="Q799" si="102">M799</f>
        <v>0</v>
      </c>
      <c r="R799" s="61">
        <f t="shared" ref="R799" si="103">N799</f>
        <v>0</v>
      </c>
    </row>
    <row r="800" spans="1:18" x14ac:dyDescent="0.25">
      <c r="A800" t="s">
        <v>690</v>
      </c>
      <c r="B800" t="s">
        <v>1153</v>
      </c>
      <c r="C800" t="s">
        <v>1154</v>
      </c>
      <c r="D800">
        <v>2</v>
      </c>
      <c r="E800">
        <v>3</v>
      </c>
      <c r="F800">
        <v>1</v>
      </c>
      <c r="G800">
        <v>0</v>
      </c>
      <c r="H800">
        <v>6</v>
      </c>
      <c r="I800" s="51">
        <v>60000</v>
      </c>
      <c r="J800" s="51">
        <f t="shared" si="96"/>
        <v>360000</v>
      </c>
      <c r="K800" s="51">
        <f t="shared" si="92"/>
        <v>120000</v>
      </c>
      <c r="L800" s="51">
        <f t="shared" si="93"/>
        <v>180000</v>
      </c>
      <c r="M800" s="51">
        <f t="shared" si="94"/>
        <v>60000</v>
      </c>
      <c r="N800" s="51">
        <f t="shared" si="95"/>
        <v>0</v>
      </c>
    </row>
    <row r="801" spans="1:18" x14ac:dyDescent="0.25">
      <c r="A801" t="s">
        <v>690</v>
      </c>
      <c r="B801" t="s">
        <v>1155</v>
      </c>
      <c r="C801" t="s">
        <v>1154</v>
      </c>
      <c r="D801">
        <v>1</v>
      </c>
      <c r="E801">
        <v>3</v>
      </c>
      <c r="F801">
        <v>3</v>
      </c>
      <c r="G801">
        <v>2</v>
      </c>
      <c r="H801">
        <v>9</v>
      </c>
      <c r="I801" s="51">
        <v>90000</v>
      </c>
      <c r="J801" s="51">
        <f t="shared" si="96"/>
        <v>810000</v>
      </c>
      <c r="K801" s="51">
        <f t="shared" si="92"/>
        <v>90000</v>
      </c>
      <c r="L801" s="51">
        <f t="shared" si="93"/>
        <v>270000</v>
      </c>
      <c r="M801" s="51">
        <f t="shared" si="94"/>
        <v>270000</v>
      </c>
      <c r="N801" s="51">
        <f t="shared" si="95"/>
        <v>180000</v>
      </c>
    </row>
    <row r="802" spans="1:18" x14ac:dyDescent="0.25">
      <c r="A802" t="s">
        <v>690</v>
      </c>
      <c r="B802" t="s">
        <v>1156</v>
      </c>
      <c r="C802" t="s">
        <v>1154</v>
      </c>
      <c r="D802">
        <v>0</v>
      </c>
      <c r="E802">
        <v>3</v>
      </c>
      <c r="F802">
        <v>3</v>
      </c>
      <c r="G802">
        <v>2</v>
      </c>
      <c r="H802">
        <v>8</v>
      </c>
      <c r="I802" s="51">
        <v>60000</v>
      </c>
      <c r="J802" s="51">
        <f t="shared" si="96"/>
        <v>480000</v>
      </c>
      <c r="K802" s="51">
        <f t="shared" si="92"/>
        <v>0</v>
      </c>
      <c r="L802" s="51">
        <f t="shared" si="93"/>
        <v>180000</v>
      </c>
      <c r="M802" s="51">
        <f t="shared" si="94"/>
        <v>180000</v>
      </c>
      <c r="N802" s="51">
        <f t="shared" si="95"/>
        <v>120000</v>
      </c>
    </row>
    <row r="803" spans="1:18" x14ac:dyDescent="0.25">
      <c r="A803" t="s">
        <v>690</v>
      </c>
      <c r="B803" t="s">
        <v>1157</v>
      </c>
      <c r="C803" t="s">
        <v>1154</v>
      </c>
      <c r="D803">
        <v>2</v>
      </c>
      <c r="E803">
        <v>3</v>
      </c>
      <c r="F803">
        <v>3</v>
      </c>
      <c r="G803">
        <v>2</v>
      </c>
      <c r="H803">
        <v>10</v>
      </c>
      <c r="I803" s="51">
        <v>60000</v>
      </c>
      <c r="J803" s="51">
        <f t="shared" si="96"/>
        <v>600000</v>
      </c>
      <c r="K803" s="51">
        <f t="shared" si="92"/>
        <v>120000</v>
      </c>
      <c r="L803" s="51">
        <f t="shared" si="93"/>
        <v>180000</v>
      </c>
      <c r="M803" s="51">
        <f t="shared" si="94"/>
        <v>180000</v>
      </c>
      <c r="N803" s="51">
        <f t="shared" si="95"/>
        <v>120000</v>
      </c>
    </row>
    <row r="804" spans="1:18" x14ac:dyDescent="0.25">
      <c r="A804" t="s">
        <v>690</v>
      </c>
      <c r="B804" t="s">
        <v>1158</v>
      </c>
      <c r="C804" t="s">
        <v>1154</v>
      </c>
      <c r="D804">
        <v>12</v>
      </c>
      <c r="E804">
        <v>12</v>
      </c>
      <c r="F804">
        <v>12</v>
      </c>
      <c r="G804">
        <v>12</v>
      </c>
      <c r="H804">
        <v>48</v>
      </c>
      <c r="I804" s="51">
        <v>5000</v>
      </c>
      <c r="J804" s="51">
        <f t="shared" si="96"/>
        <v>240000</v>
      </c>
      <c r="K804" s="51">
        <f t="shared" si="92"/>
        <v>60000</v>
      </c>
      <c r="L804" s="51">
        <f t="shared" si="93"/>
        <v>60000</v>
      </c>
      <c r="M804" s="51">
        <f t="shared" si="94"/>
        <v>60000</v>
      </c>
      <c r="N804" s="51">
        <f t="shared" si="95"/>
        <v>60000</v>
      </c>
    </row>
    <row r="805" spans="1:18" x14ac:dyDescent="0.25">
      <c r="A805" t="s">
        <v>690</v>
      </c>
      <c r="B805" t="s">
        <v>1159</v>
      </c>
      <c r="C805" t="s">
        <v>1154</v>
      </c>
      <c r="D805">
        <v>33</v>
      </c>
      <c r="E805">
        <v>33</v>
      </c>
      <c r="F805">
        <v>33</v>
      </c>
      <c r="G805">
        <v>0</v>
      </c>
      <c r="H805">
        <v>99</v>
      </c>
      <c r="I805" s="51">
        <v>15000</v>
      </c>
      <c r="J805" s="51">
        <f t="shared" si="96"/>
        <v>1485000</v>
      </c>
      <c r="K805" s="51">
        <f t="shared" si="92"/>
        <v>495000</v>
      </c>
      <c r="L805" s="51">
        <f t="shared" si="93"/>
        <v>495000</v>
      </c>
      <c r="M805" s="51">
        <f t="shared" si="94"/>
        <v>495000</v>
      </c>
      <c r="N805" s="51">
        <f t="shared" si="95"/>
        <v>0</v>
      </c>
    </row>
    <row r="806" spans="1:18" x14ac:dyDescent="0.25">
      <c r="A806" t="s">
        <v>690</v>
      </c>
      <c r="B806" t="s">
        <v>1160</v>
      </c>
      <c r="C806" t="s">
        <v>1132</v>
      </c>
      <c r="D806">
        <v>1</v>
      </c>
      <c r="E806">
        <v>0</v>
      </c>
      <c r="F806">
        <v>0</v>
      </c>
      <c r="G806">
        <v>0</v>
      </c>
      <c r="H806">
        <v>1</v>
      </c>
      <c r="I806" s="51">
        <v>400000</v>
      </c>
      <c r="J806" s="51">
        <f t="shared" si="96"/>
        <v>400000</v>
      </c>
      <c r="K806" s="51">
        <f t="shared" si="92"/>
        <v>400000</v>
      </c>
      <c r="L806" s="51">
        <f t="shared" si="93"/>
        <v>0</v>
      </c>
      <c r="M806" s="51">
        <f t="shared" si="94"/>
        <v>0</v>
      </c>
      <c r="N806" s="51">
        <f t="shared" si="95"/>
        <v>0</v>
      </c>
    </row>
    <row r="807" spans="1:18" x14ac:dyDescent="0.25">
      <c r="A807" t="s">
        <v>690</v>
      </c>
      <c r="B807" t="s">
        <v>1161</v>
      </c>
      <c r="C807" t="s">
        <v>1132</v>
      </c>
      <c r="D807">
        <v>180</v>
      </c>
      <c r="E807">
        <v>0</v>
      </c>
      <c r="F807">
        <v>0</v>
      </c>
      <c r="G807">
        <v>0</v>
      </c>
      <c r="H807">
        <v>180</v>
      </c>
      <c r="I807" s="51">
        <v>1575</v>
      </c>
      <c r="J807" s="51">
        <f t="shared" si="96"/>
        <v>283500</v>
      </c>
      <c r="K807" s="51">
        <f t="shared" si="92"/>
        <v>283500</v>
      </c>
      <c r="L807" s="51">
        <f t="shared" si="93"/>
        <v>0</v>
      </c>
      <c r="M807" s="51">
        <f t="shared" si="94"/>
        <v>0</v>
      </c>
      <c r="N807" s="51">
        <f t="shared" si="95"/>
        <v>0</v>
      </c>
      <c r="O807" s="53"/>
      <c r="P807" s="53"/>
      <c r="Q807" s="53"/>
      <c r="R807" s="53"/>
    </row>
    <row r="808" spans="1:18" x14ac:dyDescent="0.25">
      <c r="A808" t="s">
        <v>690</v>
      </c>
      <c r="B808" t="s">
        <v>1162</v>
      </c>
      <c r="C808" t="s">
        <v>1132</v>
      </c>
      <c r="D808">
        <v>100</v>
      </c>
      <c r="E808">
        <v>100</v>
      </c>
      <c r="F808">
        <v>100</v>
      </c>
      <c r="G808">
        <v>100</v>
      </c>
      <c r="H808">
        <v>400</v>
      </c>
      <c r="I808" s="51">
        <v>1575</v>
      </c>
      <c r="J808" s="51">
        <f t="shared" si="96"/>
        <v>630000</v>
      </c>
      <c r="K808" s="51">
        <f t="shared" si="92"/>
        <v>157500</v>
      </c>
      <c r="L808" s="51">
        <f t="shared" si="93"/>
        <v>157500</v>
      </c>
      <c r="M808" s="51">
        <f t="shared" si="94"/>
        <v>157500</v>
      </c>
      <c r="N808" s="51">
        <f t="shared" si="95"/>
        <v>157500</v>
      </c>
      <c r="O808" s="53"/>
      <c r="P808" s="53"/>
      <c r="Q808" s="53"/>
      <c r="R808" s="53"/>
    </row>
    <row r="809" spans="1:18" x14ac:dyDescent="0.25">
      <c r="A809" t="s">
        <v>690</v>
      </c>
      <c r="B809" t="s">
        <v>1163</v>
      </c>
      <c r="C809" t="s">
        <v>1132</v>
      </c>
      <c r="D809">
        <v>1</v>
      </c>
      <c r="E809">
        <v>0</v>
      </c>
      <c r="F809">
        <v>0</v>
      </c>
      <c r="G809">
        <v>0</v>
      </c>
      <c r="H809">
        <v>1</v>
      </c>
      <c r="I809" s="51">
        <v>600000</v>
      </c>
      <c r="J809" s="51">
        <f t="shared" si="96"/>
        <v>600000</v>
      </c>
      <c r="K809" s="51">
        <f t="shared" si="92"/>
        <v>600000</v>
      </c>
      <c r="L809" s="51">
        <f t="shared" si="93"/>
        <v>0</v>
      </c>
      <c r="M809" s="51">
        <f t="shared" si="94"/>
        <v>0</v>
      </c>
      <c r="N809" s="51">
        <f t="shared" si="95"/>
        <v>0</v>
      </c>
    </row>
    <row r="810" spans="1:18" x14ac:dyDescent="0.25">
      <c r="A810" t="s">
        <v>690</v>
      </c>
      <c r="B810" t="s">
        <v>1164</v>
      </c>
      <c r="C810" t="s">
        <v>24</v>
      </c>
      <c r="D810">
        <v>0</v>
      </c>
      <c r="E810">
        <v>50</v>
      </c>
      <c r="F810">
        <v>50</v>
      </c>
      <c r="G810">
        <v>75</v>
      </c>
      <c r="H810">
        <v>175</v>
      </c>
      <c r="I810" s="51">
        <v>4500</v>
      </c>
      <c r="J810" s="51">
        <f t="shared" si="96"/>
        <v>787500</v>
      </c>
      <c r="K810" s="51">
        <f t="shared" si="92"/>
        <v>0</v>
      </c>
      <c r="L810" s="51">
        <f t="shared" si="93"/>
        <v>225000</v>
      </c>
      <c r="M810" s="51">
        <f t="shared" si="94"/>
        <v>225000</v>
      </c>
      <c r="N810" s="51">
        <f t="shared" si="95"/>
        <v>337500</v>
      </c>
    </row>
    <row r="811" spans="1:18" x14ac:dyDescent="0.25">
      <c r="A811" t="s">
        <v>690</v>
      </c>
      <c r="B811" t="s">
        <v>1165</v>
      </c>
      <c r="C811" t="s">
        <v>24</v>
      </c>
      <c r="D811">
        <v>50</v>
      </c>
      <c r="E811">
        <v>50</v>
      </c>
      <c r="F811">
        <v>50</v>
      </c>
      <c r="G811">
        <v>50</v>
      </c>
      <c r="H811">
        <v>200</v>
      </c>
      <c r="I811" s="51">
        <v>3600</v>
      </c>
      <c r="J811" s="51">
        <f t="shared" si="96"/>
        <v>720000</v>
      </c>
      <c r="K811" s="51">
        <f t="shared" si="92"/>
        <v>180000</v>
      </c>
      <c r="L811" s="51">
        <f t="shared" si="93"/>
        <v>180000</v>
      </c>
      <c r="M811" s="51">
        <f t="shared" si="94"/>
        <v>180000</v>
      </c>
      <c r="N811" s="51">
        <f t="shared" si="95"/>
        <v>180000</v>
      </c>
    </row>
    <row r="812" spans="1:18" x14ac:dyDescent="0.25">
      <c r="A812" t="s">
        <v>690</v>
      </c>
      <c r="B812" t="s">
        <v>1166</v>
      </c>
      <c r="C812" t="s">
        <v>1154</v>
      </c>
      <c r="D812">
        <v>1</v>
      </c>
      <c r="E812">
        <v>0</v>
      </c>
      <c r="F812">
        <v>0</v>
      </c>
      <c r="G812">
        <v>0</v>
      </c>
      <c r="H812">
        <v>1</v>
      </c>
      <c r="I812" s="51">
        <v>200000</v>
      </c>
      <c r="J812" s="51">
        <f t="shared" si="96"/>
        <v>200000</v>
      </c>
      <c r="K812" s="51">
        <f t="shared" si="92"/>
        <v>200000</v>
      </c>
      <c r="L812" s="51">
        <f t="shared" si="93"/>
        <v>0</v>
      </c>
      <c r="M812" s="51">
        <f t="shared" si="94"/>
        <v>0</v>
      </c>
      <c r="N812" s="51">
        <f t="shared" si="95"/>
        <v>0</v>
      </c>
    </row>
    <row r="813" spans="1:18" x14ac:dyDescent="0.25">
      <c r="A813" s="59" t="s">
        <v>690</v>
      </c>
      <c r="B813" s="59" t="s">
        <v>1167</v>
      </c>
      <c r="C813" s="59" t="s">
        <v>24</v>
      </c>
      <c r="D813" s="59">
        <v>10</v>
      </c>
      <c r="E813" s="59">
        <v>0</v>
      </c>
      <c r="F813" s="59">
        <v>0</v>
      </c>
      <c r="G813" s="59">
        <v>0</v>
      </c>
      <c r="H813" s="59">
        <v>10</v>
      </c>
      <c r="I813" s="60">
        <v>189000</v>
      </c>
      <c r="J813" s="60">
        <f t="shared" si="96"/>
        <v>1890000</v>
      </c>
      <c r="K813" s="60">
        <f t="shared" si="92"/>
        <v>1890000</v>
      </c>
      <c r="L813" s="60">
        <f t="shared" si="93"/>
        <v>0</v>
      </c>
      <c r="M813" s="60">
        <f t="shared" si="94"/>
        <v>0</v>
      </c>
      <c r="N813" s="60">
        <f t="shared" si="95"/>
        <v>0</v>
      </c>
      <c r="O813" s="61">
        <f>SUM(K800:K813)</f>
        <v>4596000</v>
      </c>
      <c r="P813" s="61">
        <f t="shared" ref="P813:R813" si="104">SUM(L800:L813)</f>
        <v>1927500</v>
      </c>
      <c r="Q813" s="61">
        <f t="shared" si="104"/>
        <v>1807500</v>
      </c>
      <c r="R813" s="61">
        <f t="shared" si="104"/>
        <v>1155000</v>
      </c>
    </row>
    <row r="814" spans="1:18" x14ac:dyDescent="0.25">
      <c r="A814" s="59" t="s">
        <v>706</v>
      </c>
      <c r="B814" s="59" t="s">
        <v>1152</v>
      </c>
      <c r="C814" s="59" t="s">
        <v>24</v>
      </c>
      <c r="D814" s="59">
        <v>0</v>
      </c>
      <c r="E814" s="59">
        <v>0</v>
      </c>
      <c r="F814" s="59">
        <v>1</v>
      </c>
      <c r="G814" s="59">
        <v>0</v>
      </c>
      <c r="H814" s="59">
        <v>1</v>
      </c>
      <c r="I814" s="60">
        <v>100000</v>
      </c>
      <c r="J814" s="60">
        <f t="shared" si="96"/>
        <v>100000</v>
      </c>
      <c r="K814" s="60">
        <f t="shared" si="92"/>
        <v>0</v>
      </c>
      <c r="L814" s="60">
        <f t="shared" si="93"/>
        <v>0</v>
      </c>
      <c r="M814" s="60">
        <f t="shared" si="94"/>
        <v>100000</v>
      </c>
      <c r="N814" s="60">
        <f t="shared" si="95"/>
        <v>0</v>
      </c>
      <c r="O814" s="61">
        <f>K814</f>
        <v>0</v>
      </c>
      <c r="P814" s="61">
        <f t="shared" ref="P814:R814" si="105">L814</f>
        <v>0</v>
      </c>
      <c r="Q814" s="61">
        <f t="shared" si="105"/>
        <v>100000</v>
      </c>
      <c r="R814" s="61">
        <f t="shared" si="105"/>
        <v>0</v>
      </c>
    </row>
    <row r="815" spans="1:18" x14ac:dyDescent="0.25">
      <c r="A815" t="s">
        <v>719</v>
      </c>
      <c r="B815" t="s">
        <v>1174</v>
      </c>
      <c r="C815" t="s">
        <v>24</v>
      </c>
      <c r="D815">
        <v>2</v>
      </c>
      <c r="E815">
        <v>0</v>
      </c>
      <c r="F815">
        <v>0</v>
      </c>
      <c r="G815">
        <v>0</v>
      </c>
      <c r="H815">
        <v>2</v>
      </c>
      <c r="I815" s="51">
        <v>67500</v>
      </c>
      <c r="J815" s="51">
        <f t="shared" si="96"/>
        <v>135000</v>
      </c>
      <c r="K815" s="51">
        <f t="shared" si="92"/>
        <v>135000</v>
      </c>
      <c r="L815" s="51">
        <f t="shared" si="93"/>
        <v>0</v>
      </c>
      <c r="M815" s="51">
        <f t="shared" si="94"/>
        <v>0</v>
      </c>
      <c r="N815" s="51">
        <f t="shared" si="95"/>
        <v>0</v>
      </c>
    </row>
    <row r="816" spans="1:18" x14ac:dyDescent="0.25">
      <c r="A816" t="s">
        <v>719</v>
      </c>
      <c r="B816" t="s">
        <v>1175</v>
      </c>
      <c r="C816" t="s">
        <v>24</v>
      </c>
      <c r="D816">
        <v>0</v>
      </c>
      <c r="E816">
        <v>2</v>
      </c>
      <c r="F816">
        <v>0</v>
      </c>
      <c r="G816">
        <v>0</v>
      </c>
      <c r="H816">
        <v>2</v>
      </c>
      <c r="I816" s="51">
        <v>28000</v>
      </c>
      <c r="J816" s="51">
        <f t="shared" si="96"/>
        <v>56000</v>
      </c>
      <c r="K816" s="51">
        <f t="shared" si="92"/>
        <v>0</v>
      </c>
      <c r="L816" s="51">
        <f t="shared" si="93"/>
        <v>56000</v>
      </c>
      <c r="M816" s="51">
        <f t="shared" si="94"/>
        <v>0</v>
      </c>
      <c r="N816" s="51">
        <f t="shared" si="95"/>
        <v>0</v>
      </c>
    </row>
    <row r="817" spans="1:18" x14ac:dyDescent="0.25">
      <c r="A817" t="s">
        <v>719</v>
      </c>
      <c r="B817" t="s">
        <v>1176</v>
      </c>
      <c r="C817" t="s">
        <v>24</v>
      </c>
      <c r="D817">
        <v>0</v>
      </c>
      <c r="E817">
        <v>1</v>
      </c>
      <c r="F817">
        <v>1</v>
      </c>
      <c r="G817">
        <v>0</v>
      </c>
      <c r="H817">
        <v>2</v>
      </c>
      <c r="I817" s="51">
        <v>10000</v>
      </c>
      <c r="J817" s="51">
        <f t="shared" si="96"/>
        <v>20000</v>
      </c>
      <c r="K817" s="51">
        <f t="shared" si="92"/>
        <v>0</v>
      </c>
      <c r="L817" s="51">
        <f t="shared" si="93"/>
        <v>10000</v>
      </c>
      <c r="M817" s="51">
        <f t="shared" si="94"/>
        <v>10000</v>
      </c>
      <c r="N817" s="51">
        <f t="shared" si="95"/>
        <v>0</v>
      </c>
      <c r="O817" s="53"/>
      <c r="P817" s="53"/>
      <c r="Q817" s="53"/>
      <c r="R817" s="53"/>
    </row>
    <row r="818" spans="1:18" x14ac:dyDescent="0.25">
      <c r="A818" t="s">
        <v>719</v>
      </c>
      <c r="B818" t="s">
        <v>1177</v>
      </c>
      <c r="C818" t="s">
        <v>24</v>
      </c>
      <c r="D818">
        <v>0</v>
      </c>
      <c r="E818">
        <v>2</v>
      </c>
      <c r="F818">
        <v>2</v>
      </c>
      <c r="G818">
        <v>2</v>
      </c>
      <c r="H818">
        <v>6</v>
      </c>
      <c r="I818" s="51">
        <v>10000</v>
      </c>
      <c r="J818" s="51">
        <f t="shared" ref="J818:J824" si="106">I818*H818</f>
        <v>60000</v>
      </c>
      <c r="K818" s="51">
        <f t="shared" ref="K818:K824" si="107">D818*I818</f>
        <v>0</v>
      </c>
      <c r="L818" s="51">
        <f t="shared" ref="L818:L824" si="108">I818*E818</f>
        <v>20000</v>
      </c>
      <c r="M818" s="51">
        <f t="shared" ref="M818:M824" si="109">I818*F818</f>
        <v>20000</v>
      </c>
      <c r="N818" s="51">
        <f t="shared" ref="N818:N824" si="110">I818*G818</f>
        <v>20000</v>
      </c>
      <c r="O818" s="53"/>
      <c r="P818" s="53"/>
      <c r="Q818" s="53"/>
      <c r="R818" s="53"/>
    </row>
    <row r="819" spans="1:18" x14ac:dyDescent="0.25">
      <c r="A819" t="s">
        <v>719</v>
      </c>
      <c r="B819" t="s">
        <v>1178</v>
      </c>
      <c r="C819" t="s">
        <v>24</v>
      </c>
      <c r="D819">
        <v>0</v>
      </c>
      <c r="E819">
        <v>2</v>
      </c>
      <c r="F819">
        <v>1</v>
      </c>
      <c r="G819">
        <v>0</v>
      </c>
      <c r="H819">
        <v>3</v>
      </c>
      <c r="I819" s="51">
        <v>100000</v>
      </c>
      <c r="J819" s="51">
        <f t="shared" si="106"/>
        <v>300000</v>
      </c>
      <c r="K819" s="51">
        <f t="shared" si="107"/>
        <v>0</v>
      </c>
      <c r="L819" s="51">
        <f t="shared" si="108"/>
        <v>200000</v>
      </c>
      <c r="M819" s="51">
        <f t="shared" si="109"/>
        <v>100000</v>
      </c>
      <c r="N819" s="51">
        <f t="shared" si="110"/>
        <v>0</v>
      </c>
      <c r="O819" s="53"/>
      <c r="P819" s="53"/>
      <c r="Q819" s="53"/>
      <c r="R819" s="53"/>
    </row>
    <row r="820" spans="1:18" x14ac:dyDescent="0.25">
      <c r="A820" s="59" t="s">
        <v>719</v>
      </c>
      <c r="B820" s="59" t="s">
        <v>1179</v>
      </c>
      <c r="C820" s="59" t="s">
        <v>24</v>
      </c>
      <c r="D820" s="59">
        <v>0</v>
      </c>
      <c r="E820" s="59">
        <v>3</v>
      </c>
      <c r="F820" s="59">
        <v>0</v>
      </c>
      <c r="G820" s="59">
        <v>0</v>
      </c>
      <c r="H820" s="59">
        <v>3</v>
      </c>
      <c r="I820" s="60">
        <v>67500</v>
      </c>
      <c r="J820" s="60">
        <f t="shared" si="106"/>
        <v>202500</v>
      </c>
      <c r="K820" s="60">
        <f t="shared" si="107"/>
        <v>0</v>
      </c>
      <c r="L820" s="60">
        <f t="shared" si="108"/>
        <v>202500</v>
      </c>
      <c r="M820" s="60">
        <f t="shared" si="109"/>
        <v>0</v>
      </c>
      <c r="N820" s="60">
        <f t="shared" si="110"/>
        <v>0</v>
      </c>
      <c r="O820" s="61">
        <f>SUM(K815:K820)</f>
        <v>135000</v>
      </c>
      <c r="P820" s="61">
        <f t="shared" ref="P820:R820" si="111">SUM(L815:L820)</f>
        <v>488500</v>
      </c>
      <c r="Q820" s="61">
        <f t="shared" si="111"/>
        <v>130000</v>
      </c>
      <c r="R820" s="61">
        <f t="shared" si="111"/>
        <v>20000</v>
      </c>
    </row>
    <row r="821" spans="1:18" x14ac:dyDescent="0.25">
      <c r="A821" t="s">
        <v>27</v>
      </c>
      <c r="B821" t="s">
        <v>30</v>
      </c>
      <c r="C821" t="s">
        <v>24</v>
      </c>
      <c r="D821">
        <v>689</v>
      </c>
      <c r="E821">
        <v>689</v>
      </c>
      <c r="F821">
        <v>689</v>
      </c>
      <c r="G821">
        <v>687</v>
      </c>
      <c r="H821">
        <v>2754</v>
      </c>
      <c r="I821" s="51">
        <v>142</v>
      </c>
      <c r="J821" s="51">
        <f t="shared" si="106"/>
        <v>391068</v>
      </c>
      <c r="K821" s="51">
        <f t="shared" si="107"/>
        <v>97838</v>
      </c>
      <c r="L821" s="51">
        <f t="shared" si="108"/>
        <v>97838</v>
      </c>
      <c r="M821" s="51">
        <f t="shared" si="109"/>
        <v>97838</v>
      </c>
      <c r="N821" s="51">
        <f t="shared" si="110"/>
        <v>97554</v>
      </c>
      <c r="O821" s="53"/>
      <c r="P821" s="53"/>
      <c r="Q821" s="53"/>
      <c r="R821" s="53"/>
    </row>
    <row r="822" spans="1:18" x14ac:dyDescent="0.25">
      <c r="A822" t="s">
        <v>27</v>
      </c>
      <c r="B822" t="s">
        <v>33</v>
      </c>
      <c r="C822" t="s">
        <v>24</v>
      </c>
      <c r="D822">
        <v>1654</v>
      </c>
      <c r="E822">
        <v>1654</v>
      </c>
      <c r="F822">
        <v>1654</v>
      </c>
      <c r="G822">
        <v>1655</v>
      </c>
      <c r="H822">
        <v>6617</v>
      </c>
      <c r="I822" s="51">
        <v>39</v>
      </c>
      <c r="J822" s="51">
        <f t="shared" si="106"/>
        <v>258063</v>
      </c>
      <c r="K822" s="51">
        <f t="shared" si="107"/>
        <v>64506</v>
      </c>
      <c r="L822" s="51">
        <f t="shared" si="108"/>
        <v>64506</v>
      </c>
      <c r="M822" s="51">
        <f t="shared" si="109"/>
        <v>64506</v>
      </c>
      <c r="N822" s="51">
        <f t="shared" si="110"/>
        <v>64545</v>
      </c>
      <c r="O822" s="53"/>
      <c r="P822" s="53"/>
      <c r="Q822" s="53"/>
      <c r="R822" s="53"/>
    </row>
    <row r="823" spans="1:18" x14ac:dyDescent="0.25">
      <c r="O823" s="53"/>
      <c r="P823" s="53"/>
      <c r="Q823" s="53"/>
      <c r="R823" s="53"/>
    </row>
    <row r="824" spans="1:18" x14ac:dyDescent="0.25">
      <c r="A824" s="59" t="s">
        <v>27</v>
      </c>
      <c r="B824" s="59" t="s">
        <v>36</v>
      </c>
      <c r="C824" s="59" t="s">
        <v>37</v>
      </c>
      <c r="D824" s="59">
        <v>338</v>
      </c>
      <c r="E824" s="59">
        <v>338</v>
      </c>
      <c r="F824" s="59">
        <v>338</v>
      </c>
      <c r="G824" s="59">
        <v>339</v>
      </c>
      <c r="H824" s="59">
        <v>1353</v>
      </c>
      <c r="I824" s="60">
        <v>132.46</v>
      </c>
      <c r="J824" s="60">
        <f t="shared" si="106"/>
        <v>179218.38</v>
      </c>
      <c r="K824" s="60">
        <f t="shared" si="107"/>
        <v>44771.48</v>
      </c>
      <c r="L824" s="60">
        <f t="shared" si="108"/>
        <v>44771.48</v>
      </c>
      <c r="M824" s="60">
        <f t="shared" si="109"/>
        <v>44771.48</v>
      </c>
      <c r="N824" s="60">
        <f t="shared" si="110"/>
        <v>44903.94</v>
      </c>
      <c r="O824" s="61">
        <f>SUM(K821:K824)</f>
        <v>207115.48</v>
      </c>
      <c r="P824" s="61">
        <f t="shared" ref="P824:R824" si="112">SUM(L821:L824)</f>
        <v>207115.48</v>
      </c>
      <c r="Q824" s="61">
        <f t="shared" si="112"/>
        <v>207115.48</v>
      </c>
      <c r="R824" s="61">
        <f t="shared" si="112"/>
        <v>207002.94</v>
      </c>
    </row>
  </sheetData>
  <sheetProtection password="B96A" sheet="1" formatCells="0" formatColumns="0" formatRows="0" insertColumns="0" insertRows="0" insertHyperlinks="0" deleteColumns="0" deleteRows="0" sort="0" autoFilter="0" pivotTables="0"/>
  <autoFilter ref="A3:R824"/>
  <mergeCells count="1">
    <mergeCell ref="K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55"/>
  <sheetViews>
    <sheetView workbookViewId="0">
      <selection activeCell="E16" sqref="E16"/>
    </sheetView>
  </sheetViews>
  <sheetFormatPr defaultColWidth="9.140625" defaultRowHeight="15" x14ac:dyDescent="0.25"/>
  <sheetData>
    <row r="1" spans="1:1" x14ac:dyDescent="0.25">
      <c r="A1" s="81" t="s">
        <v>1215</v>
      </c>
    </row>
    <row r="2" spans="1:1" x14ac:dyDescent="0.25">
      <c r="A2" s="81" t="s">
        <v>1216</v>
      </c>
    </row>
    <row r="3" spans="1:1" x14ac:dyDescent="0.25">
      <c r="A3" s="81" t="s">
        <v>1217</v>
      </c>
    </row>
    <row r="4" spans="1:1" x14ac:dyDescent="0.25">
      <c r="A4" s="81" t="s">
        <v>1218</v>
      </c>
    </row>
    <row r="5" spans="1:1" x14ac:dyDescent="0.25">
      <c r="A5" s="81" t="s">
        <v>1219</v>
      </c>
    </row>
    <row r="6" spans="1:1" x14ac:dyDescent="0.25">
      <c r="A6" s="81" t="s">
        <v>1220</v>
      </c>
    </row>
    <row r="7" spans="1:1" x14ac:dyDescent="0.25">
      <c r="A7" s="81" t="s">
        <v>1221</v>
      </c>
    </row>
    <row r="8" spans="1:1" x14ac:dyDescent="0.25">
      <c r="A8" s="81" t="s">
        <v>1222</v>
      </c>
    </row>
    <row r="9" spans="1:1" x14ac:dyDescent="0.25">
      <c r="A9" s="81" t="s">
        <v>1223</v>
      </c>
    </row>
    <row r="10" spans="1:1" x14ac:dyDescent="0.25">
      <c r="A10" s="81" t="s">
        <v>1224</v>
      </c>
    </row>
    <row r="11" spans="1:1" x14ac:dyDescent="0.25">
      <c r="A11" s="81" t="s">
        <v>1225</v>
      </c>
    </row>
    <row r="12" spans="1:1" x14ac:dyDescent="0.25">
      <c r="A12" s="81" t="s">
        <v>1226</v>
      </c>
    </row>
    <row r="13" spans="1:1" x14ac:dyDescent="0.25">
      <c r="A13" s="81" t="s">
        <v>1227</v>
      </c>
    </row>
    <row r="14" spans="1:1" x14ac:dyDescent="0.25">
      <c r="A14" s="81" t="s">
        <v>1228</v>
      </c>
    </row>
    <row r="15" spans="1:1" x14ac:dyDescent="0.25">
      <c r="A15" s="81" t="s">
        <v>1229</v>
      </c>
    </row>
    <row r="16" spans="1:1" x14ac:dyDescent="0.25">
      <c r="A16" s="81" t="s">
        <v>1230</v>
      </c>
    </row>
    <row r="17" spans="1:1" x14ac:dyDescent="0.25">
      <c r="A17" s="81" t="s">
        <v>1231</v>
      </c>
    </row>
    <row r="18" spans="1:1" x14ac:dyDescent="0.25">
      <c r="A18" s="81" t="s">
        <v>1232</v>
      </c>
    </row>
    <row r="19" spans="1:1" x14ac:dyDescent="0.25">
      <c r="A19" s="81" t="s">
        <v>1233</v>
      </c>
    </row>
    <row r="20" spans="1:1" x14ac:dyDescent="0.25">
      <c r="A20" s="81" t="s">
        <v>1234</v>
      </c>
    </row>
    <row r="21" spans="1:1" x14ac:dyDescent="0.25">
      <c r="A21" s="81" t="s">
        <v>1235</v>
      </c>
    </row>
    <row r="22" spans="1:1" x14ac:dyDescent="0.25">
      <c r="A22" s="81" t="s">
        <v>1236</v>
      </c>
    </row>
    <row r="23" spans="1:1" x14ac:dyDescent="0.25">
      <c r="A23" s="81" t="s">
        <v>1237</v>
      </c>
    </row>
    <row r="24" spans="1:1" x14ac:dyDescent="0.25">
      <c r="A24" s="81" t="s">
        <v>1238</v>
      </c>
    </row>
    <row r="25" spans="1:1" x14ac:dyDescent="0.25">
      <c r="A25" s="81" t="s">
        <v>1239</v>
      </c>
    </row>
    <row r="26" spans="1:1" x14ac:dyDescent="0.25">
      <c r="A26" s="81" t="s">
        <v>1240</v>
      </c>
    </row>
    <row r="27" spans="1:1" x14ac:dyDescent="0.25">
      <c r="A27" s="81" t="s">
        <v>1241</v>
      </c>
    </row>
    <row r="28" spans="1:1" x14ac:dyDescent="0.25">
      <c r="A28" s="81" t="s">
        <v>1242</v>
      </c>
    </row>
    <row r="29" spans="1:1" x14ac:dyDescent="0.25">
      <c r="A29" s="81" t="s">
        <v>1243</v>
      </c>
    </row>
    <row r="30" spans="1:1" x14ac:dyDescent="0.25">
      <c r="A30" s="81" t="s">
        <v>1244</v>
      </c>
    </row>
    <row r="31" spans="1:1" x14ac:dyDescent="0.25">
      <c r="A31" s="81" t="s">
        <v>1245</v>
      </c>
    </row>
    <row r="32" spans="1:1" x14ac:dyDescent="0.25">
      <c r="A32" s="81" t="s">
        <v>1246</v>
      </c>
    </row>
    <row r="33" spans="1:1" x14ac:dyDescent="0.25">
      <c r="A33" s="81" t="s">
        <v>1247</v>
      </c>
    </row>
    <row r="34" spans="1:1" x14ac:dyDescent="0.25">
      <c r="A34" s="81" t="s">
        <v>1248</v>
      </c>
    </row>
    <row r="35" spans="1:1" x14ac:dyDescent="0.25">
      <c r="A35" s="81" t="s">
        <v>1249</v>
      </c>
    </row>
    <row r="36" spans="1:1" x14ac:dyDescent="0.25">
      <c r="A36" s="81" t="s">
        <v>1250</v>
      </c>
    </row>
    <row r="37" spans="1:1" x14ac:dyDescent="0.25">
      <c r="A37" s="81" t="s">
        <v>1251</v>
      </c>
    </row>
    <row r="38" spans="1:1" x14ac:dyDescent="0.25">
      <c r="A38" s="81" t="s">
        <v>1252</v>
      </c>
    </row>
    <row r="39" spans="1:1" x14ac:dyDescent="0.25">
      <c r="A39" s="81" t="s">
        <v>1253</v>
      </c>
    </row>
    <row r="40" spans="1:1" x14ac:dyDescent="0.25">
      <c r="A40" s="81" t="s">
        <v>1254</v>
      </c>
    </row>
    <row r="41" spans="1:1" x14ac:dyDescent="0.25">
      <c r="A41" s="81" t="s">
        <v>1255</v>
      </c>
    </row>
    <row r="42" spans="1:1" x14ac:dyDescent="0.25">
      <c r="A42" s="81" t="s">
        <v>1256</v>
      </c>
    </row>
    <row r="43" spans="1:1" x14ac:dyDescent="0.25">
      <c r="A43" s="81" t="s">
        <v>1257</v>
      </c>
    </row>
    <row r="44" spans="1:1" x14ac:dyDescent="0.25">
      <c r="A44" s="81" t="s">
        <v>1258</v>
      </c>
    </row>
    <row r="45" spans="1:1" x14ac:dyDescent="0.25">
      <c r="A45" s="81" t="s">
        <v>1259</v>
      </c>
    </row>
    <row r="46" spans="1:1" x14ac:dyDescent="0.25">
      <c r="A46" s="81" t="s">
        <v>1260</v>
      </c>
    </row>
    <row r="47" spans="1:1" x14ac:dyDescent="0.25">
      <c r="A47" s="81" t="s">
        <v>1261</v>
      </c>
    </row>
    <row r="48" spans="1:1" x14ac:dyDescent="0.25">
      <c r="A48" s="81" t="s">
        <v>1262</v>
      </c>
    </row>
    <row r="49" spans="1:1" x14ac:dyDescent="0.25">
      <c r="A49" s="81" t="s">
        <v>1263</v>
      </c>
    </row>
    <row r="50" spans="1:1" x14ac:dyDescent="0.25">
      <c r="A50" s="81" t="s">
        <v>1264</v>
      </c>
    </row>
    <row r="51" spans="1:1" x14ac:dyDescent="0.25">
      <c r="A51" s="81" t="s">
        <v>1265</v>
      </c>
    </row>
    <row r="52" spans="1:1" x14ac:dyDescent="0.25">
      <c r="A52" s="81" t="s">
        <v>1266</v>
      </c>
    </row>
    <row r="53" spans="1:1" x14ac:dyDescent="0.25">
      <c r="A53" s="81" t="s">
        <v>1267</v>
      </c>
    </row>
    <row r="54" spans="1:1" x14ac:dyDescent="0.25">
      <c r="A54" s="81" t="s">
        <v>1268</v>
      </c>
    </row>
    <row r="55" spans="1:1" x14ac:dyDescent="0.25">
      <c r="A55" s="81" t="s">
        <v>1269</v>
      </c>
    </row>
  </sheetData>
  <sheetProtection password="B96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Sheet4</vt:lpstr>
      <vt:lpstr>Sheet1</vt:lpstr>
      <vt:lpstr>Sheet2</vt:lpstr>
      <vt:lpstr>Sheet3</vt:lpstr>
      <vt:lpstr>catalogo rubros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Silvia Gonzalez</cp:lastModifiedBy>
  <cp:lastPrinted>2014-02-12T12:30:27Z</cp:lastPrinted>
  <dcterms:created xsi:type="dcterms:W3CDTF">2014-02-01T00:58:51Z</dcterms:created>
  <dcterms:modified xsi:type="dcterms:W3CDTF">2014-02-24T16:19:10Z</dcterms:modified>
</cp:coreProperties>
</file>